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6060" windowHeight="6930" activeTab="3"/>
  </bookViews>
  <sheets>
    <sheet name="АЭ" sheetId="1" r:id="rId1"/>
    <sheet name="БЭ" sheetId="2" r:id="rId2"/>
    <sheet name="ГАЭС" sheetId="3" r:id="rId3"/>
    <sheet name="КЭ" sheetId="4" r:id="rId4"/>
    <sheet name="КузЭ" sheetId="5" r:id="rId5"/>
    <sheet name="ОЭ" sheetId="6" r:id="rId6"/>
    <sheet name="ХЭ " sheetId="7" r:id="rId7"/>
    <sheet name="ЧЭ" sheetId="8"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3" i="1" l="1"/>
  <c r="D43" i="1"/>
  <c r="E23" i="1" l="1"/>
  <c r="D23" i="1"/>
  <c r="E93" i="6" l="1"/>
  <c r="D84" i="1"/>
  <c r="F22" i="1" l="1"/>
  <c r="F21" i="1" s="1"/>
  <c r="D22" i="1"/>
  <c r="E23" i="8" l="1"/>
  <c r="E22" i="8" l="1"/>
  <c r="E21" i="8" s="1"/>
  <c r="F84" i="1" l="1"/>
  <c r="E79" i="1"/>
  <c r="E84" i="1" s="1"/>
  <c r="D79" i="1"/>
  <c r="E74" i="1"/>
  <c r="D74" i="1"/>
  <c r="E69" i="1"/>
  <c r="D69" i="1"/>
  <c r="F64" i="1"/>
  <c r="F63" i="1"/>
  <c r="F61" i="1"/>
  <c r="E61" i="1"/>
  <c r="D61" i="1"/>
  <c r="E58" i="1"/>
  <c r="D58" i="1"/>
  <c r="F57" i="1"/>
  <c r="F56" i="1"/>
  <c r="F43" i="1" s="1"/>
  <c r="D21" i="1"/>
  <c r="F42" i="1"/>
  <c r="E33" i="1"/>
  <c r="D33" i="1"/>
  <c r="D30" i="1" s="1"/>
  <c r="E30" i="1"/>
  <c r="F26" i="1"/>
  <c r="F23" i="1"/>
  <c r="E22" i="1"/>
  <c r="E21" i="1" s="1"/>
  <c r="F33" i="1" l="1"/>
  <c r="F30" i="1" s="1"/>
  <c r="D60" i="8" l="1"/>
  <c r="D59" i="8"/>
  <c r="D34" i="8"/>
  <c r="D33" i="8" s="1"/>
  <c r="D30" i="8" s="1"/>
  <c r="D23" i="8"/>
  <c r="D22" i="8" l="1"/>
  <c r="D21" i="8" s="1"/>
  <c r="D16" i="8" s="1"/>
  <c r="F90" i="7" l="1"/>
  <c r="E88" i="7"/>
  <c r="E87" i="7"/>
  <c r="E86" i="7"/>
  <c r="E85" i="7"/>
  <c r="F84" i="7"/>
  <c r="F83" i="7"/>
  <c r="E82" i="7"/>
  <c r="F82" i="7" s="1"/>
  <c r="F81" i="7"/>
  <c r="F80" i="7"/>
  <c r="F78" i="7"/>
  <c r="F77" i="7"/>
  <c r="F76" i="7"/>
  <c r="F75" i="7"/>
  <c r="E74" i="7"/>
  <c r="E73" i="7"/>
  <c r="E72" i="7"/>
  <c r="E71" i="7"/>
  <c r="E70" i="7"/>
  <c r="F69" i="7"/>
  <c r="E69" i="7" s="1"/>
  <c r="F68" i="7"/>
  <c r="E65" i="7"/>
  <c r="E66" i="7" s="1"/>
  <c r="E60" i="7"/>
  <c r="F57" i="7"/>
  <c r="F62" i="7" s="1"/>
  <c r="E56" i="7"/>
  <c r="E53" i="7"/>
  <c r="E51" i="7"/>
  <c r="E50" i="7"/>
  <c r="D47" i="7"/>
  <c r="F46" i="7"/>
  <c r="F60" i="7" s="1"/>
  <c r="E42" i="7"/>
  <c r="E41" i="7"/>
  <c r="E40" i="7"/>
  <c r="E39" i="7"/>
  <c r="E33" i="7"/>
  <c r="E32" i="7" s="1"/>
  <c r="F32" i="7"/>
  <c r="D32" i="7"/>
  <c r="F31" i="7"/>
  <c r="D31" i="7"/>
  <c r="F28" i="7"/>
  <c r="D28" i="7"/>
  <c r="E27" i="7"/>
  <c r="E26" i="7"/>
  <c r="F24" i="7"/>
  <c r="F21" i="7" s="1"/>
  <c r="F20" i="7" s="1"/>
  <c r="E24" i="7"/>
  <c r="E23" i="7"/>
  <c r="F22" i="7"/>
  <c r="E22" i="7"/>
  <c r="E21" i="7" s="1"/>
  <c r="D21" i="7"/>
  <c r="D20" i="7" s="1"/>
  <c r="E47" i="7" l="1"/>
  <c r="F74" i="7"/>
  <c r="E79" i="7"/>
  <c r="F47" i="7"/>
  <c r="F19" i="7" s="1"/>
  <c r="F79" i="7"/>
  <c r="E84" i="7"/>
  <c r="F66" i="7"/>
  <c r="E31" i="7"/>
  <c r="F65" i="7"/>
  <c r="E28" i="7" l="1"/>
  <c r="E20" i="7" l="1"/>
  <c r="E114" i="6" l="1"/>
  <c r="E119" i="6" s="1"/>
  <c r="E88" i="6"/>
  <c r="E83" i="6"/>
  <c r="E78" i="6"/>
  <c r="E70" i="6"/>
  <c r="D70" i="6"/>
  <c r="D67" i="6"/>
  <c r="E54" i="6"/>
  <c r="D54" i="6"/>
  <c r="E41" i="6"/>
  <c r="D41" i="6"/>
  <c r="E29" i="6"/>
  <c r="D29" i="6"/>
  <c r="E20" i="6"/>
  <c r="D20" i="6"/>
  <c r="D19" i="6" l="1"/>
  <c r="E19" i="6"/>
  <c r="D18" i="6" l="1"/>
  <c r="E66" i="6"/>
  <c r="E78" i="4" l="1"/>
  <c r="E63" i="4"/>
  <c r="E55" i="4"/>
  <c r="D53" i="4"/>
  <c r="D40" i="4"/>
  <c r="E20" i="4"/>
  <c r="D20" i="4"/>
  <c r="D52" i="4" l="1"/>
  <c r="D39" i="4" l="1"/>
  <c r="D18" i="4" l="1"/>
  <c r="E67" i="5" l="1"/>
  <c r="D67" i="5"/>
  <c r="D65" i="5"/>
  <c r="E49" i="5"/>
  <c r="D49" i="5"/>
  <c r="E33" i="5"/>
  <c r="D33" i="5"/>
  <c r="E31" i="5"/>
  <c r="D31" i="5"/>
  <c r="E28" i="5"/>
  <c r="D28" i="5"/>
  <c r="E21" i="5"/>
  <c r="D21" i="5"/>
  <c r="E20" i="5"/>
  <c r="D20" i="5"/>
  <c r="E19" i="5"/>
  <c r="D19" i="5"/>
  <c r="D91" i="3" l="1"/>
  <c r="E86" i="3"/>
  <c r="D86" i="3"/>
  <c r="E81" i="3"/>
  <c r="D81" i="3"/>
  <c r="E76" i="3"/>
  <c r="D76" i="3"/>
  <c r="E71" i="3"/>
  <c r="D68" i="3"/>
  <c r="E67" i="3"/>
  <c r="E68" i="3" s="1"/>
  <c r="D62" i="3"/>
  <c r="E50" i="3"/>
  <c r="E49" i="3" s="1"/>
  <c r="E65" i="3"/>
  <c r="E32" i="3"/>
  <c r="D32" i="3"/>
  <c r="E29" i="3"/>
  <c r="D29" i="3"/>
  <c r="E22" i="3"/>
  <c r="E21" i="3" s="1"/>
  <c r="D21" i="3" l="1"/>
  <c r="E20" i="3"/>
  <c r="D49" i="3"/>
  <c r="G89" i="2"/>
  <c r="F89" i="2"/>
  <c r="G88" i="2"/>
  <c r="F88" i="2"/>
  <c r="G86" i="2"/>
  <c r="F86" i="2"/>
  <c r="G85" i="2"/>
  <c r="F85" i="2"/>
  <c r="G84" i="2"/>
  <c r="F84" i="2"/>
  <c r="G83" i="2"/>
  <c r="F83" i="2"/>
  <c r="G82" i="2"/>
  <c r="G81" i="2"/>
  <c r="F81" i="2"/>
  <c r="G80" i="2"/>
  <c r="F80" i="2"/>
  <c r="G79" i="2"/>
  <c r="F79" i="2"/>
  <c r="G78" i="2"/>
  <c r="F78" i="2"/>
  <c r="G77" i="2"/>
  <c r="G76" i="2"/>
  <c r="F76" i="2"/>
  <c r="G75" i="2"/>
  <c r="F75" i="2"/>
  <c r="G74" i="2"/>
  <c r="F74" i="2"/>
  <c r="G73" i="2"/>
  <c r="F73" i="2"/>
  <c r="G72" i="2"/>
  <c r="G71" i="2"/>
  <c r="F71" i="2"/>
  <c r="G70" i="2"/>
  <c r="F70" i="2"/>
  <c r="G69" i="2"/>
  <c r="F69" i="2"/>
  <c r="G68" i="2"/>
  <c r="F68" i="2"/>
  <c r="E67" i="2"/>
  <c r="G67" i="2" s="1"/>
  <c r="G66" i="2"/>
  <c r="F66" i="2"/>
  <c r="D64" i="2"/>
  <c r="E63" i="2"/>
  <c r="G63" i="2" s="1"/>
  <c r="G62" i="2"/>
  <c r="G61" i="2"/>
  <c r="G60" i="2"/>
  <c r="F59" i="2"/>
  <c r="G59" i="2"/>
  <c r="G57" i="2"/>
  <c r="F57" i="2"/>
  <c r="F55" i="2"/>
  <c r="G52" i="2"/>
  <c r="F52" i="2"/>
  <c r="G50" i="2"/>
  <c r="F50" i="2"/>
  <c r="D45" i="2"/>
  <c r="F47" i="2"/>
  <c r="E45" i="2"/>
  <c r="G44" i="2"/>
  <c r="F43" i="2"/>
  <c r="G43" i="2"/>
  <c r="G42" i="2"/>
  <c r="F42" i="2"/>
  <c r="F40" i="2"/>
  <c r="G39" i="2"/>
  <c r="F39" i="2"/>
  <c r="F38" i="2"/>
  <c r="G37" i="2"/>
  <c r="F37" i="2"/>
  <c r="F36" i="2"/>
  <c r="F34" i="2"/>
  <c r="D41" i="2"/>
  <c r="G31" i="2"/>
  <c r="F31" i="2"/>
  <c r="D30" i="2"/>
  <c r="F29" i="2"/>
  <c r="G28" i="2"/>
  <c r="G27" i="2"/>
  <c r="F27" i="2"/>
  <c r="G26" i="2"/>
  <c r="F25" i="2"/>
  <c r="F24" i="2"/>
  <c r="D23" i="2"/>
  <c r="D22" i="2" s="1"/>
  <c r="D20" i="3" l="1"/>
  <c r="D21" i="2"/>
  <c r="F77" i="2"/>
  <c r="F82" i="2"/>
  <c r="G24" i="2"/>
  <c r="F32" i="2"/>
  <c r="F45" i="2"/>
  <c r="F46" i="2"/>
  <c r="F48" i="2"/>
  <c r="F49" i="2"/>
  <c r="F51" i="2"/>
  <c r="F53" i="2"/>
  <c r="F54" i="2"/>
  <c r="F56" i="2"/>
  <c r="F58" i="2"/>
  <c r="E23" i="2"/>
  <c r="G25" i="2"/>
  <c r="F26" i="2"/>
  <c r="F28" i="2"/>
  <c r="G32" i="2"/>
  <c r="G34" i="2"/>
  <c r="G36" i="2"/>
  <c r="G38" i="2"/>
  <c r="G40" i="2"/>
  <c r="F44" i="2"/>
  <c r="G45" i="2"/>
  <c r="G46" i="2"/>
  <c r="G53" i="2"/>
  <c r="G54" i="2"/>
  <c r="G56" i="2"/>
  <c r="G58" i="2"/>
  <c r="F60" i="2"/>
  <c r="F61" i="2"/>
  <c r="E64" i="2"/>
  <c r="F62" i="2"/>
  <c r="F63" i="2"/>
  <c r="F67" i="2"/>
  <c r="F72" i="2"/>
  <c r="G29" i="2"/>
  <c r="G47" i="2"/>
  <c r="G48" i="2"/>
  <c r="G49" i="2"/>
  <c r="G51" i="2"/>
  <c r="G55" i="2"/>
  <c r="F35" i="2" l="1"/>
  <c r="G35" i="2"/>
  <c r="G23" i="2"/>
  <c r="F23" i="2"/>
  <c r="F33" i="2"/>
  <c r="G33" i="2"/>
  <c r="E41" i="2"/>
  <c r="E30" i="2"/>
  <c r="G87" i="2"/>
  <c r="F87" i="2"/>
  <c r="G64" i="2"/>
  <c r="F64" i="2"/>
  <c r="G30" i="2" l="1"/>
  <c r="F30" i="2"/>
  <c r="F41" i="2"/>
  <c r="G41" i="2"/>
  <c r="E22" i="2"/>
  <c r="F22" i="2" l="1"/>
  <c r="E21" i="2"/>
  <c r="G22" i="2"/>
  <c r="G21" i="2" l="1"/>
  <c r="F21" i="2"/>
  <c r="E56" i="4" l="1"/>
  <c r="E30" i="4"/>
  <c r="E35" i="4" s="1"/>
  <c r="E27" i="4" l="1"/>
</calcChain>
</file>

<file path=xl/comments1.xml><?xml version="1.0" encoding="utf-8"?>
<comments xmlns="http://schemas.openxmlformats.org/spreadsheetml/2006/main">
  <authors>
    <author>Автор</author>
  </authors>
  <commentList>
    <comment ref="B21" authorId="0" shapeId="0">
      <text>
        <r>
          <rPr>
            <b/>
            <sz val="9"/>
            <color indexed="81"/>
            <rFont val="Tahoma"/>
            <family val="2"/>
            <charset val="204"/>
          </rPr>
          <t>Автор:</t>
        </r>
        <r>
          <rPr>
            <sz val="9"/>
            <color indexed="81"/>
            <rFont val="Tahoma"/>
            <family val="2"/>
            <charset val="204"/>
          </rPr>
          <t xml:space="preserve">
без услуг ТСО</t>
        </r>
      </text>
    </comment>
  </commentList>
</comments>
</file>

<file path=xl/sharedStrings.xml><?xml version="1.0" encoding="utf-8"?>
<sst xmlns="http://schemas.openxmlformats.org/spreadsheetml/2006/main" count="2326" uniqueCount="522">
  <si>
    <t>Приложение № 2</t>
  </si>
  <si>
    <t>к Приказу Федеральной службы по тарифам</t>
  </si>
  <si>
    <t>от 24 октября 2014 г. № 1831-э</t>
  </si>
  <si>
    <t>Форма раскрытия информации о структуре и объемах затрат</t>
  </si>
  <si>
    <t>на оказание услуг по передаче электрической энергии сетевыми</t>
  </si>
  <si>
    <t>организациями, регулирование деятельности которых осуществляется</t>
  </si>
  <si>
    <t>методом долгосрочной индексации необходимой валовой выручки</t>
  </si>
  <si>
    <r>
      <t xml:space="preserve">Наименование организации:  </t>
    </r>
    <r>
      <rPr>
        <u/>
        <sz val="12"/>
        <rFont val="Times New Roman"/>
        <family val="1"/>
        <charset val="204"/>
      </rPr>
      <t>филиал ПАО "Россети Сибирь" - "Алтайэнерго"</t>
    </r>
  </si>
  <si>
    <r>
      <t xml:space="preserve">ИНН:                                       </t>
    </r>
    <r>
      <rPr>
        <u/>
        <sz val="12"/>
        <rFont val="Times New Roman"/>
        <family val="1"/>
        <charset val="204"/>
      </rPr>
      <t>2460069527</t>
    </r>
  </si>
  <si>
    <t>КПП:                                       997450001</t>
  </si>
  <si>
    <r>
      <t xml:space="preserve">Долгосрочный период регулирования: </t>
    </r>
    <r>
      <rPr>
        <u/>
        <sz val="12"/>
        <rFont val="Times New Roman"/>
        <family val="1"/>
        <charset val="204"/>
      </rPr>
      <t>2018-2022 гг.</t>
    </r>
  </si>
  <si>
    <t>№ п/п</t>
  </si>
  <si>
    <t>Показатель</t>
  </si>
  <si>
    <t>Ед.изм.</t>
  </si>
  <si>
    <t>Примечание ***</t>
  </si>
  <si>
    <t xml:space="preserve">план * (Решение УГРЦиТ АК от 27.12.2019 №589 </t>
  </si>
  <si>
    <t xml:space="preserve">план * (Решение УГРЦиТ АК от 30.06.2020 №70 </t>
  </si>
  <si>
    <t>факт **</t>
  </si>
  <si>
    <t>I</t>
  </si>
  <si>
    <t>Структура затрат</t>
  </si>
  <si>
    <t>х</t>
  </si>
  <si>
    <t>1</t>
  </si>
  <si>
    <t>Необходимая валовая выручка на содержание</t>
  </si>
  <si>
    <t>тыс. руб.</t>
  </si>
  <si>
    <t>1.1</t>
  </si>
  <si>
    <t>Подконтрольные расходы, всего</t>
  </si>
  <si>
    <t>1.1.1</t>
  </si>
  <si>
    <t>Материальные расходы, всего</t>
  </si>
  <si>
    <t>1.1.1.1</t>
  </si>
  <si>
    <t>в том числе на сырье, материалы, запасные части, инструмент, топливо</t>
  </si>
  <si>
    <t>1.1.1.2</t>
  </si>
  <si>
    <t>на ремонт</t>
  </si>
  <si>
    <t>В ТБР расходы на ремонт утверждены одной суммой без разбивки по статьям затрат. В формате в графе "план" отражены по стр.1.1.3.3.1.</t>
  </si>
  <si>
    <t>1.1.1.3</t>
  </si>
  <si>
    <t>в том числе на работы и услуги производственного характера (в том числе услуги сторонних организаций по содержанию сетей и распределительных устройств)</t>
  </si>
  <si>
    <t xml:space="preserve">В выписке из протокола, направленной  регулирующим органом, в расшифровке НВВ  расходы на ремонт указаны одной суммой, без разбивки по статьям затрат. Плановые значения отражены в строке 1.1.3.3. Расходы в ТБР включают только услуги производственного характера (эксплуатация).
По факту учтены, затраты на ремонт (22 572 тыс. руб.), услуги по техническому надзору (2 769  тыс. руб.), услуги по испытанию и поверке приборов (3 777 тыс. руб.), услуги производственного характера (1 412 тыс. руб.), прочие расходы (24 812 тыс. руб.)  </t>
  </si>
  <si>
    <t>1.1.1.3.1</t>
  </si>
  <si>
    <t>в том числе на ремонт</t>
  </si>
  <si>
    <t>1.1.2</t>
  </si>
  <si>
    <t>Фонд оплаты труда</t>
  </si>
  <si>
    <t>В ТБР не предусмотрены доплаты за  сверхурочную работу, за работу в выходные и праздничные дни для ликвидации аварийных ситуаций и технологических нарушений.</t>
  </si>
  <si>
    <t>1.1.2.1</t>
  </si>
  <si>
    <t>1.1.3</t>
  </si>
  <si>
    <t>Прочие подконтрольные расходы (с расшифровкой)</t>
  </si>
  <si>
    <t>1.1.3.1</t>
  </si>
  <si>
    <t>в том числе прибыль на социальное развитие (включая социальные выплаты)</t>
  </si>
  <si>
    <t>В рамках ТБР не учтены затраты, которые выплачиваются по коллективному договору исходя из финансовых возможностей филиала.</t>
  </si>
  <si>
    <t>1.1.3.2</t>
  </si>
  <si>
    <t>в том числе транспортные услуги</t>
  </si>
  <si>
    <t>1.1.3.3</t>
  </si>
  <si>
    <t>в том числе прочие расходы (с расшифровкой)****</t>
  </si>
  <si>
    <t>1.1.3.3.1</t>
  </si>
  <si>
    <t xml:space="preserve">ремонт основных фондов </t>
  </si>
  <si>
    <t>В ТБР прямые затраты на ремонт отражены одной суммой, без разбивки по статьям затрат. Фактические расходы отражены в статьях 1.1.1.2; 1.1.1.3.1. и составляют 220 803 тыс. руб. Основное отклонение связано с необходимостью устранения аварийных ситуаций, вызванных анамальными погодными условиями. Все проведенные ремонтные работы были направлены на повышение надежного электроснабжения потребителей Алтайского края.</t>
  </si>
  <si>
    <t>Нотариальные услуги</t>
  </si>
  <si>
    <t>1.1.3.3.2</t>
  </si>
  <si>
    <t>оплата работ и услуг сторонних организаций</t>
  </si>
  <si>
    <t>Основное отклонение сложилось по статье информационные услуги (ТБР- 24 456 тыс. руб., факт - 113 638 тыс. руб) . В ТБР не учтены договоры, которые заключены на основании закупки путем открытого запроса предложений в электронной форме, а также планируемые к заключению в 2018 г.</t>
  </si>
  <si>
    <t>1.1.3.3.3</t>
  </si>
  <si>
    <t xml:space="preserve">расходы на командировки и представительские </t>
  </si>
  <si>
    <t xml:space="preserve">Рост затрат обусловлен увеличением цен на гостиницы, а также необходимостью проведения обязательного обучения персонала в соответствии с законодательством РФ в полном объеме в соответствии с  планом-графиком. 
</t>
  </si>
  <si>
    <t>1.1.3.3.4</t>
  </si>
  <si>
    <t>расходы на подготовку кадров</t>
  </si>
  <si>
    <t>В связи с увеличением объема услуг на основании плана-графика на обучение персонала  в соответствии с законодательством РФ</t>
  </si>
  <si>
    <t>1.1.3.3.5</t>
  </si>
  <si>
    <t>расходы на обеспечение нормальных условий труда и мер по технике безопасности</t>
  </si>
  <si>
    <t>Основное отклонение за счет исключения и учета в ТБР  в неполном объеме следующих затрат:
-на вакцинацию персонала (учтено страхование от КВЭ);
- на проведение периодических медицинских осмотров ИТР-персонала;
- на психо-физиологическое обследование.</t>
  </si>
  <si>
    <t>1.1.3.3.6</t>
  </si>
  <si>
    <t>расходы на страхование</t>
  </si>
  <si>
    <t>В ТБР не учтено добровольное страхование (страхование имущества, ДМС, страхование от НС)</t>
  </si>
  <si>
    <t>1.1.3.3.7</t>
  </si>
  <si>
    <t>другие прочие расходы</t>
  </si>
  <si>
    <t>В ТБР не учтены затраты ПАО "Россети", создание резервов на сумму разногласий по величине потерь э/энергии</t>
  </si>
  <si>
    <t>1.1.4</t>
  </si>
  <si>
    <t>Расходы на обслуживание операционных заемных средств в составе подконтрольных расходов</t>
  </si>
  <si>
    <t>Проценты за кредит утверждены исходя из факта 2016 года. По факту проценты сложились в меньшем размере в связи со снижением кредитного портфеля.</t>
  </si>
  <si>
    <t>1.1.5</t>
  </si>
  <si>
    <t>Расходы из прибыли в составе подконтрольных расходов</t>
  </si>
  <si>
    <t>Сальдо прочих доходов и расходов в соответствии с показателями раздельного учета</t>
  </si>
  <si>
    <t>Электроэнергия на хоз. нужды</t>
  </si>
  <si>
    <t>1.2</t>
  </si>
  <si>
    <t>Неподконтрольные расходы, включенные в НВВ, всего</t>
  </si>
  <si>
    <t>1.2.1</t>
  </si>
  <si>
    <t>Оплата услуг ОАО "ФСК ЕЭС"</t>
  </si>
  <si>
    <t>Основной фактор, повлиявший на увеличение затрат - рост объема потерь (ТБР- 100,0 МВт*ч,  факт-107,106 МВт*ч) в связи с  увеличением отпуска в сеть</t>
  </si>
  <si>
    <t>1.2.2</t>
  </si>
  <si>
    <t>Расходы на оплату технологического присоединения к сетям смежной сетевой организации</t>
  </si>
  <si>
    <t>1.2.3</t>
  </si>
  <si>
    <t>Плата за аренду имущества</t>
  </si>
  <si>
    <t>Расходы на аренду в ТБР определяются исходя из величины амортизации и налога на имущество в соответствии с п.п.5 п.28 Основ ценообразования. Кроме того по факту заключены новые договоры аренды.</t>
  </si>
  <si>
    <t>1.2.4</t>
  </si>
  <si>
    <t>отчисления на социальные нужды</t>
  </si>
  <si>
    <t xml:space="preserve">Отклонение от уровня ТБР сложилось в связи с увеличением расходов на оплату труда
</t>
  </si>
  <si>
    <t>1.2.5</t>
  </si>
  <si>
    <t>расходы на возврат и обслуживание долгосрочных заемных средств, направляемых на финансирование капитальных вложений</t>
  </si>
  <si>
    <t>1.2.6</t>
  </si>
  <si>
    <t>амортизация</t>
  </si>
  <si>
    <t>Основное отклонение связано с невключением в ТБР вводов 2019-2020 гг.</t>
  </si>
  <si>
    <t>1.2.7</t>
  </si>
  <si>
    <t>прибыль на капитальные вложения</t>
  </si>
  <si>
    <t>1.2.8</t>
  </si>
  <si>
    <t>налог на прибыль</t>
  </si>
  <si>
    <t>По факту затраты указаны с учетом текущего налога на прибыль, отложенных налоговых активов (ОНА), отложенных налоговых обязательств (ОНО), иных аналогичных обязательных платежей  (ИАОП) и постоянных налоговых обязательств (ПНО)</t>
  </si>
  <si>
    <t>1.2.9</t>
  </si>
  <si>
    <t>прочие налоги</t>
  </si>
  <si>
    <t>Перерасход сложился по налогу на имущество в связи с вводом в эксплуатацию новых энергообъектов</t>
  </si>
  <si>
    <t>1.2.10</t>
  </si>
  <si>
    <t>Расходы сетевой организации, связанные с осуществлением технологического присоединения к электрическим сетям, не включенные в плату за технологическое присоединение</t>
  </si>
  <si>
    <t>Отклонение связано с исполнением по факту меньшего количества договоров ТП, а также осуществлением мероприятий по строительству с целью "льготного" ТП за счет тарифных источников ИПР</t>
  </si>
  <si>
    <t>1.2.10.1</t>
  </si>
  <si>
    <t>Справочно: "Количество льготных технологических присоединений"</t>
  </si>
  <si>
    <t>ед.</t>
  </si>
  <si>
    <t>1.2.11</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</si>
  <si>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 принятого им с превышением полномочий (предписания)</t>
  </si>
  <si>
    <t>1.2.12</t>
  </si>
  <si>
    <t>прочие неподконтрольные расходы (коммунальные платежи)</t>
  </si>
  <si>
    <t>1.3</t>
  </si>
  <si>
    <t>недополученный по независящим причинам доход (+)/избыток средств, полученный в предыдущем периоде регулирования (-)</t>
  </si>
  <si>
    <t>II</t>
  </si>
  <si>
    <t>Справочно: расходы на ремонт, всего (пункт 1.1.1.2 + пункт 1.1.2.1 + пункт 1.1.3.1)</t>
  </si>
  <si>
    <t xml:space="preserve">В ТБР ремонтные расходы установлены в размере прямых затрат (материалы без ГСМ и расходы на ремонт подрядным способом), фактические расходы на ремонт отражены с учетом выполнения работ хоз. способом: расходов на оплату труда, ЕСН, ГСМ и пр. </t>
  </si>
  <si>
    <t>III</t>
  </si>
  <si>
    <t>Необходимая валовая выручка на оплату технологического расхода (потерь) электроэнергии</t>
  </si>
  <si>
    <t>Справочно:
Объем технологических потерь</t>
  </si>
  <si>
    <t>МВт∙ч</t>
  </si>
  <si>
    <t>Справочно:
Цена покупки электрической энергии сетевой организацией в целях компенсации технологического расхода электрической энергии</t>
  </si>
  <si>
    <t>руб./МВт.ч</t>
  </si>
  <si>
    <t>IV</t>
  </si>
  <si>
    <t>Натуральные (количественные) показатели, используемые при определении структуры и объемов затрат на оказание услуг по передаче электрической энергии сетевыми организациями</t>
  </si>
  <si>
    <t>общее количество точек подключения на конец года</t>
  </si>
  <si>
    <t>шт.</t>
  </si>
  <si>
    <t>нет данных</t>
  </si>
  <si>
    <t>2</t>
  </si>
  <si>
    <t>Трансформаторная мощность подстанций, всего</t>
  </si>
  <si>
    <t>МВа</t>
  </si>
  <si>
    <t>2.1.</t>
  </si>
  <si>
    <t>ВН</t>
  </si>
  <si>
    <t>2.2.</t>
  </si>
  <si>
    <t>СН1</t>
  </si>
  <si>
    <t>2.3.</t>
  </si>
  <si>
    <t>СН2</t>
  </si>
  <si>
    <t>2.4.</t>
  </si>
  <si>
    <t>НН</t>
  </si>
  <si>
    <t>3</t>
  </si>
  <si>
    <t>Количество условных единиц по линиям электропередач, всего</t>
  </si>
  <si>
    <t>у.е.</t>
  </si>
  <si>
    <t>3.1.</t>
  </si>
  <si>
    <t>3.2.</t>
  </si>
  <si>
    <t>3.3.</t>
  </si>
  <si>
    <t>3.4.</t>
  </si>
  <si>
    <t>4</t>
  </si>
  <si>
    <t>Количество условных единиц по подстанциям, всего</t>
  </si>
  <si>
    <t>4.1.</t>
  </si>
  <si>
    <t>4.2.</t>
  </si>
  <si>
    <t>4.3.</t>
  </si>
  <si>
    <t>4.4.</t>
  </si>
  <si>
    <t>5</t>
  </si>
  <si>
    <t>Длина линий электропередач, всего</t>
  </si>
  <si>
    <t>км</t>
  </si>
  <si>
    <t>5.1.</t>
  </si>
  <si>
    <t>5.2.</t>
  </si>
  <si>
    <t>5.3.</t>
  </si>
  <si>
    <t>5.4.</t>
  </si>
  <si>
    <t>6</t>
  </si>
  <si>
    <t>Доля кабельных линий электропередач</t>
  </si>
  <si>
    <t>%</t>
  </si>
  <si>
    <t>7</t>
  </si>
  <si>
    <t>Ввод в эксплуатацию новых объектов электросетевого комплекса на конец года</t>
  </si>
  <si>
    <t xml:space="preserve">План вводов соответствует инвестиционной программе, утвержденной приказом Минэнерго России от 23.12.2020 №21@ </t>
  </si>
  <si>
    <t>7.1</t>
  </si>
  <si>
    <t>в том числе за счет платы за технологическое присоединение</t>
  </si>
  <si>
    <t>8</t>
  </si>
  <si>
    <t>норматив технологического расхода (потерь) электрической энергии, установленный Минэнерго России *****</t>
  </si>
  <si>
    <t>не утверждался</t>
  </si>
  <si>
    <t>Примечание:</t>
  </si>
  <si>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</si>
  <si>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</si>
  <si>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</si>
  <si>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</si>
  <si>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</si>
  <si>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r>
      <t xml:space="preserve">ИНН: </t>
    </r>
    <r>
      <rPr>
        <u/>
        <sz val="12"/>
        <rFont val="Times New Roman"/>
        <family val="1"/>
        <charset val="204"/>
      </rPr>
      <t>2460069527</t>
    </r>
  </si>
  <si>
    <r>
      <t xml:space="preserve">КПП: </t>
    </r>
    <r>
      <rPr>
        <u/>
        <sz val="12"/>
        <rFont val="Times New Roman"/>
        <family val="1"/>
        <charset val="204"/>
      </rPr>
      <t>32603001</t>
    </r>
  </si>
  <si>
    <r>
      <t>Долгосрочный период регулирования:</t>
    </r>
    <r>
      <rPr>
        <u/>
        <sz val="12"/>
        <rFont val="Times New Roman"/>
        <family val="1"/>
        <charset val="204"/>
      </rPr>
      <t xml:space="preserve"> 2019-2023гг.</t>
    </r>
  </si>
  <si>
    <t>Откл.</t>
  </si>
  <si>
    <t>план *</t>
  </si>
  <si>
    <t>Абс.</t>
  </si>
  <si>
    <t>Ремонт основных фондов</t>
  </si>
  <si>
    <t>Оплата работ и услуг сторонних организаций</t>
  </si>
  <si>
    <t>Расходы на командировки</t>
  </si>
  <si>
    <t>Расходы на подготовку кадров</t>
  </si>
  <si>
    <t>Расходы на обеспечение нормальных условий труда и мер по технике безопасности</t>
  </si>
  <si>
    <t>Расходы на страхование</t>
  </si>
  <si>
    <t>Расходы социального характера из прибыли</t>
  </si>
  <si>
    <t>1.1.3.3.8</t>
  </si>
  <si>
    <t>Другие прочие расходы</t>
  </si>
  <si>
    <t>Данные расходы учитываются в неподконтрольных расходах</t>
  </si>
  <si>
    <t>1.1.6</t>
  </si>
  <si>
    <t>Оплата услуг ПАО "ФСК ЕЭС"</t>
  </si>
  <si>
    <t>В связи с не включением затрат по арендной плате в тарифы по причине отсутствия начисления амортизации на переданное в аренду оборудование  муниципальных образований, а также с принятием в аренду электросетевого оборудования АО "Улан-Удэ Энерго"</t>
  </si>
  <si>
    <t>В соответствии со ст. 374 НК РФ с 01.01.2019  объектом налогообложения признается  только недвижимое имущество, учитываемое на балансе организации в качестве объектов основных средств в порядке.</t>
  </si>
  <si>
    <t>прочие неподконтрольные расходы (с расшифровкой)</t>
  </si>
  <si>
    <t>Создание резерва по сомнительным долгам по предприятиям банкротам не возможным к взысканию и привлечение кредитных средств</t>
  </si>
  <si>
    <t>в том числе : расходы на обслуживание 
                     операционных заемных средств</t>
  </si>
  <si>
    <t>Привлечение дополнительных кредитных ресурсов для пополнения собственных оборотных средств, в связи с задержкой платежей потребителями за оказанные услуги и наличием некомпенсированных выпадающих доходов от тарифного регулирования</t>
  </si>
  <si>
    <t>Превышение затрат над утвержденными в тарифах (проценты за кредит, резерв по сомнительным долгам по предприятиям банкротам, арендной плате)</t>
  </si>
  <si>
    <t>В связи с выполнением мероприятий по снижению потерь</t>
  </si>
  <si>
    <t>Фактическая среднегодовая цена покупки электроэнергии сложилась выше, чем предусмотренная в ТБР</t>
  </si>
  <si>
    <t>ИНН:</t>
  </si>
  <si>
    <t>2460069527</t>
  </si>
  <si>
    <t>КПП:</t>
  </si>
  <si>
    <t>041143001</t>
  </si>
  <si>
    <t>Долгосрочный период регулирования:</t>
  </si>
  <si>
    <t xml:space="preserve"> 2018-2022 гг.</t>
  </si>
  <si>
    <t>Ед. изм.</t>
  </si>
  <si>
    <t>2020 год</t>
  </si>
  <si>
    <t>услуги связи</t>
  </si>
  <si>
    <t>Расходы на услуги вневедомственной охраны и коммунального хозяйства</t>
  </si>
  <si>
    <t>Расходы на юридические и информационные услуги</t>
  </si>
  <si>
    <t>Расходы на аудиторские и консультационные услуги</t>
  </si>
  <si>
    <t>Прочие услуги сторонних организаций</t>
  </si>
  <si>
    <t>Расходы на командировки и представительские</t>
  </si>
  <si>
    <t>Увеличение расходов в связи с проведением дополнительного обучения сотрудников УТЭЭ на основании распоряжения от 10.12.2020 г. № 559.</t>
  </si>
  <si>
    <t>1.1.3.3.9</t>
  </si>
  <si>
    <t>1.1.3.3.10</t>
  </si>
  <si>
    <t>1.1.3.3.11</t>
  </si>
  <si>
    <t>1.1.3.3.12</t>
  </si>
  <si>
    <t>1.1.3.3.13</t>
  </si>
  <si>
    <t>Подконтрольные расходы из прибыли</t>
  </si>
  <si>
    <t>1.1.3.4</t>
  </si>
  <si>
    <t xml:space="preserve">Ремонт основных фондов </t>
  </si>
  <si>
    <t>1.2.12.1.</t>
  </si>
  <si>
    <t>проценты за пользование кредитом</t>
  </si>
  <si>
    <t>Справочно: расходы на ремонт, всего (пункт 1.1.1.2 + пункт 1.1.2.1 + пункт 1.1.3.1+пункт 1.1.3.4)</t>
  </si>
  <si>
    <t>2.1</t>
  </si>
  <si>
    <t>2.4</t>
  </si>
  <si>
    <t>3.1</t>
  </si>
  <si>
    <t>3.2</t>
  </si>
  <si>
    <t>3.3</t>
  </si>
  <si>
    <t>3.4</t>
  </si>
  <si>
    <t>4.1</t>
  </si>
  <si>
    <t>4.2</t>
  </si>
  <si>
    <t>4.3</t>
  </si>
  <si>
    <t>4.4</t>
  </si>
  <si>
    <t>5.1</t>
  </si>
  <si>
    <t>5.2</t>
  </si>
  <si>
    <t>5.3</t>
  </si>
  <si>
    <t>5.4</t>
  </si>
  <si>
    <t>_____*_В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</si>
  <si>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_____**_Информация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</si>
  <si>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_____***_При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</si>
  <si>
    <t>_____****_В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</si>
  <si>
    <t>_____*****_В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</si>
  <si>
    <t>Приложение 2</t>
  </si>
  <si>
    <t>к приказу Федеральной службы по тарифам</t>
  </si>
  <si>
    <t>Наименование организации: филиал ПАО "Россети Сибирь" - "Кузбассэнерго - РЭС"</t>
  </si>
  <si>
    <t>420502001</t>
  </si>
  <si>
    <t>Долгосрочный период регулирования: 2019 - 2023 гг.</t>
  </si>
  <si>
    <t>Год 2020</t>
  </si>
  <si>
    <t>По факту отображены затраты 145 млн руб РФ, диагностика эл сетй 7,6 млн руб, поверка приборов 4,2 млн руб, услуги автотранспорта 0,7 млн руб, услуги подрядчиков по робслуживанию ВЛ, ПС, оборудования 9 млн руб</t>
  </si>
  <si>
    <t>1.1.3.1.</t>
  </si>
  <si>
    <t>1.1.3.3.</t>
  </si>
  <si>
    <t>1.1.3.3.1.</t>
  </si>
  <si>
    <t>1.1.3.3.2.</t>
  </si>
  <si>
    <t>Оплата работ и услуг сторонних организаций, в т.ч.:</t>
  </si>
  <si>
    <t>1.1.3.3.2.1</t>
  </si>
  <si>
    <t>1.1.3.3.2.2</t>
  </si>
  <si>
    <t xml:space="preserve">расходы на услуги вневедомственной охраны </t>
  </si>
  <si>
    <t>1.1.3.3.2.3</t>
  </si>
  <si>
    <t>расходы на юридические и информационные услуги</t>
  </si>
  <si>
    <t>1.1.3.3.2.4</t>
  </si>
  <si>
    <t>расходы на аудиторские и консультационные услуги</t>
  </si>
  <si>
    <t xml:space="preserve">По факту отображены затраты по консультационным затратам по экономике и тарифному регулированию и инвестиционной политике </t>
  </si>
  <si>
    <t>1.1.3.3.2.5</t>
  </si>
  <si>
    <t>транспортные услуги</t>
  </si>
  <si>
    <t>1.1.3.3.2.6</t>
  </si>
  <si>
    <t>прочие услуги сторонних организаций</t>
  </si>
  <si>
    <t>В ТБР не утверждены представительские расходы</t>
  </si>
  <si>
    <t>В ТБР утверждено на уровне факта 2017 с учетом корректировки по методике сравнения аналогов, т.к. отсутствовал договор на планируемый период.</t>
  </si>
  <si>
    <t>В ТБР не утверждены затраты по ДМС и КАСКО, по мнению РЭК данные затраты  не являются обязательными.</t>
  </si>
  <si>
    <t>Перерасход на канц товары в сумме 2 млн руб, предрейсовый мед осмотр 6,7 млн руб, ППР 6 млн руб</t>
  </si>
  <si>
    <t>Теплоэнергия</t>
  </si>
  <si>
    <t>По факту экономия по аренде Земли на основании урегулирования разногласий с КУМИ</t>
  </si>
  <si>
    <t>В ТБР не утверждены</t>
  </si>
  <si>
    <t>Уменьшение начислений налога на землю из-за снижения кадастровой стоимости, а также уменьшение налога на имущество</t>
  </si>
  <si>
    <t>Средства, подлежащие дополнительному учету по результатам вступивших в законную силу решений суда, решений ФСТ России, принятых по итогам рассмотрения разногласий или досудебного урегулирования споров, решения ФСТ России об отмене решения регулирующего органа</t>
  </si>
  <si>
    <t>1.2.13</t>
  </si>
  <si>
    <t>1.2.14</t>
  </si>
  <si>
    <t>Теплоэнергия, вывоз мусора, водоснабжение и водоотведение</t>
  </si>
  <si>
    <t xml:space="preserve">Справочно: расходы на ремонт, всего </t>
  </si>
  <si>
    <t>руб./МВт∙ч</t>
  </si>
  <si>
    <t>МВА</t>
  </si>
  <si>
    <t>-</t>
  </si>
  <si>
    <t>Включая  ЛТП 356 484,13 тыс. руб., строительство по ТП свыше 150 кВт 180 229, 56 тыс. руб.</t>
  </si>
  <si>
    <t>_____***_При наличии отклонений фактических значений показателей от плановых значений в столбце &lt;Примечание&gt; указываются причины их возникновения. В отношении показателей, перечисленных в разделе I         II формы, причины возникновения отклонений фактических значений показателей от плановых указываются при наличии указанных отклонений в размере, превышающем 15 процентов.</t>
  </si>
  <si>
    <t xml:space="preserve">Наименование организации: </t>
  </si>
  <si>
    <t>997450001</t>
  </si>
  <si>
    <t>Долгосрочный период регулирования: 2018-2022 гг.</t>
  </si>
  <si>
    <t>Прочие подконтрольные</t>
  </si>
  <si>
    <t>По факту отражены услуги по организации фукнционирования и развитию сетевого комплекса (38 054 тыс. руб.), услуги связи (46 468 тыс. руб.), информационные услуги (122 076 тыс. руб.), расходы на подготовку кадров (11 557 тыс. руб.), расходы на страхование (21 138 тыс. руб.), юридические  и нотариальные услуги (212 тыс. руб.), услуги СМИ и типографские расходы  (10 031 тыс. руб.), расходы на содержание автотранспорта (10 249 тыс. руб.), землеустроительные работы  и техинвентаризация имущества (3 674 тыс. руб.), программа перспективного развития (11 056 тыс. руб.), затраты на оплату больничных листов за счет средств предприятия (11 038 тыс. руб.), прочие услуги сторонних организаций (12 902 тыс. руб.), другие расходы (2 108 тыс. руб.).</t>
  </si>
  <si>
    <t xml:space="preserve">Снижение по факту на (-) 36 303 тыс. руб. -  фактический объем потерь в сетях ЕНЭС сложился ниже планового. </t>
  </si>
  <si>
    <t>По факту отражены расходы на оплату технологического присоединения к сетям вышестоящих сетевых организаций (ПАО "ФСК ЕЭС", ОАО "РЖД").</t>
  </si>
  <si>
    <t xml:space="preserve">Регулятором не была учтена часть  расходов по договорам аренды зданий и помещений. 
В январе 2019 года был заключен договор аренды ЭСА №04.2400.778.19 с АО "ДВЭУК", который при тарифном регулировании так же не учитывался, фактические затраты за 2020 г.   27 694,55 тыс. руб. 
</t>
  </si>
  <si>
    <t>При определении плановой величины амортизации на 2020 год не учтена амортизация от вводов  за октябрь-декабрь 2019 года, вводов 2020 года</t>
  </si>
  <si>
    <t>Прибыль по данным бухгалтерского учета отсутствует из-за отражения неденежных расходов (создание РОО, списание ПДЗ), вместе с тем финансирование инвестиционной программы произведено за счет амортизации и прочих собственных средств в полном объёме.</t>
  </si>
  <si>
    <t>В ТБР налог на прибыль рассчитан, как 20% от величины прибыли на кап.вложения, соц.выплат. По факту налог на прибыль отражен по формам раздельного учета.</t>
  </si>
  <si>
    <t>Превышение по налогу на имущество из-за того, что регулятором не учтён рост стоимости имущества за счёт вводов новых объектов.</t>
  </si>
  <si>
    <t>По факту отражены: 1) расходы на э/энергию на хоз.нужды 72 961 тыс. руб. 2) оценочные резервы 496 132 тыс. руб. В ТБР данные затраты не учтены регулятором. 3) процентные расходы 1 132 567 тыс. руб. В ТБР  плановые затраты не учтены регулятором. 4) услуги энергосервисных компаний 176 589 тыс. руб. В ТБР данные затраты не учтены регулятором. 5) расходы на теплоэнергию 27 680 тыс. руб. 6) сальдо прочих доходов и расходов (за исключением расходов соц.характера и услуг банка, отраженных в составе подконтрольных расходов) 480 325 тыс. руб.</t>
  </si>
  <si>
    <t>1.2.12.1</t>
  </si>
  <si>
    <t>1.2.12.2</t>
  </si>
  <si>
    <t>Электроэнергия на хоз. Нужды</t>
  </si>
  <si>
    <t>Снижение по факту на (-) 2 862 тыс. руб. в связи со снижением  объемов электроэнергии на хоз. нужды и фактического тарифа.</t>
  </si>
  <si>
    <t>1.2.12.3</t>
  </si>
  <si>
    <t>Другие прочие неподконтрольные расходы</t>
  </si>
  <si>
    <t>руб./МВтч</t>
  </si>
  <si>
    <t>в том числе трансформаторная мощность подстанций на уровне напряжения ВН</t>
  </si>
  <si>
    <t>2.2</t>
  </si>
  <si>
    <t>в том числе трансформаторная мощность подстанций на уровне напряжения СН1</t>
  </si>
  <si>
    <t>2.3</t>
  </si>
  <si>
    <t>в том числе трансформаторная мощность подстанций на уровне напряжения СН2</t>
  </si>
  <si>
    <t>в том числе трансформаторная мощность подстанций на уровне напряжения НН</t>
  </si>
  <si>
    <t>в том числе количество условных единиц по линиям электропередач на уровне напряжения ВН</t>
  </si>
  <si>
    <t>в том числе количество условных единиц по линиям электропередач на уровне напряжения СН1</t>
  </si>
  <si>
    <t>в том числе количество условных единиц по линиям электропередач на уровне напряжения СН2</t>
  </si>
  <si>
    <t>в том числе количество условных единиц по линиям электропередач на уровне напряжения НН</t>
  </si>
  <si>
    <t>в том числе количество условных единиц по подстанциям на уровне напряжения ВН</t>
  </si>
  <si>
    <t>в том числе количество условных единиц по подстанциям на уровне напряжения СН1</t>
  </si>
  <si>
    <t>в том числе количество условных единиц по подстанциям на уровне напряженияСН2</t>
  </si>
  <si>
    <t>в том числе количество условных единиц по подстанциям на уровне напряжения НН</t>
  </si>
  <si>
    <t>в том числе длина линий электропередач на уровне напряжения ВН</t>
  </si>
  <si>
    <t>в том числе длина линий электропередач на уровне напряжения СН1</t>
  </si>
  <si>
    <t>в том числе длина линий электропередач на уровне напряжения СН2</t>
  </si>
  <si>
    <t>в том числе длина линий электропередач на уровне напряжения НН</t>
  </si>
  <si>
    <r>
      <t>_____</t>
    </r>
    <r>
      <rPr>
        <sz val="10"/>
        <rFont val="Times New Roman"/>
        <family val="1"/>
        <charset val="204"/>
      </rPr>
      <t>*</t>
    </r>
    <r>
      <rPr>
        <sz val="10"/>
        <color indexed="9"/>
        <rFont val="Times New Roman"/>
        <family val="1"/>
        <charset val="204"/>
      </rPr>
      <t>_</t>
    </r>
    <r>
      <rPr>
        <sz val="10"/>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</si>
  <si>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t>_____</t>
    </r>
    <r>
      <rPr>
        <sz val="10"/>
        <rFont val="Times New Roman"/>
        <family val="1"/>
        <charset val="204"/>
      </rPr>
      <t>**</t>
    </r>
    <r>
      <rPr>
        <sz val="10"/>
        <color indexed="9"/>
        <rFont val="Times New Roman"/>
        <family val="1"/>
        <charset val="204"/>
      </rPr>
      <t>_</t>
    </r>
    <r>
      <rPr>
        <sz val="10"/>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</si>
  <si>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t>_____</t>
    </r>
    <r>
      <rPr>
        <sz val="10"/>
        <rFont val="Times New Roman"/>
        <family val="1"/>
        <charset val="204"/>
      </rPr>
      <t>***</t>
    </r>
    <r>
      <rPr>
        <sz val="10"/>
        <color indexed="9"/>
        <rFont val="Times New Roman"/>
        <family val="1"/>
        <charset val="204"/>
      </rPr>
      <t>_</t>
    </r>
    <r>
      <rPr>
        <sz val="10"/>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</si>
  <si>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t>_____</t>
    </r>
    <r>
      <rPr>
        <sz val="10"/>
        <rFont val="Times New Roman"/>
        <family val="1"/>
        <charset val="204"/>
      </rPr>
      <t>****</t>
    </r>
    <r>
      <rPr>
        <sz val="10"/>
        <color indexed="9"/>
        <rFont val="Times New Roman"/>
        <family val="1"/>
        <charset val="204"/>
      </rPr>
      <t>_</t>
    </r>
    <r>
      <rPr>
        <sz val="10"/>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</si>
  <si>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t>_____</t>
    </r>
    <r>
      <rPr>
        <sz val="10"/>
        <rFont val="Times New Roman"/>
        <family val="1"/>
        <charset val="204"/>
      </rPr>
      <t>*****</t>
    </r>
    <r>
      <rPr>
        <sz val="10"/>
        <color indexed="9"/>
        <rFont val="Times New Roman"/>
        <family val="1"/>
        <charset val="204"/>
      </rPr>
      <t>_</t>
    </r>
    <r>
      <rPr>
        <sz val="10"/>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</si>
  <si>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t>Наименование организации:</t>
  </si>
  <si>
    <t>филиал ПАО "Россети Сибирь" - "Омскэнерго"</t>
  </si>
  <si>
    <t>2018-2022</t>
  </si>
  <si>
    <t>В выписке из протокола, направленной  регулирующим органом, в расшифровке НВВ  расходы на ремонт указаны одной суммой, без разбивки по статьям затрат. В графе "план" расходы на ремонт указаны по ст. 1.1.3.9.</t>
  </si>
  <si>
    <t>см. п 1.1.1.3.1.</t>
  </si>
  <si>
    <t>ФОТ</t>
  </si>
  <si>
    <t>больничные</t>
  </si>
  <si>
    <t>1.1.3.2.</t>
  </si>
  <si>
    <t>Увеличение количества командировок по производственным вопросам, на обучение в соответствии с утвержденными программами обучения</t>
  </si>
  <si>
    <t>1.1.3.4.</t>
  </si>
  <si>
    <t>Проведение обучения персогнала в соответсвии с утвержденным планом (получение допуской и разрешений, повышение квалификации и др.)</t>
  </si>
  <si>
    <t>1.1.3.5.</t>
  </si>
  <si>
    <t>1.1.3.6.</t>
  </si>
  <si>
    <t>1.1.3.7.</t>
  </si>
  <si>
    <t>1.1.3.8.</t>
  </si>
  <si>
    <t>1.1.3.9.</t>
  </si>
  <si>
    <t>Расходы на ремонт</t>
  </si>
  <si>
    <t>Расходы распределены по элементам затрат в соответствии с показателями раздельного учета по ф. 1.6 (стр. 1.1.1.2; 1.1.1.3.1.; 1.1.2.1)</t>
  </si>
  <si>
    <t>Заключение договоров на увеличение объема присоединенной мощности в связи  с необходимостью расширения пропуской способности ПС</t>
  </si>
  <si>
    <t>Отчисления на социальные нужды</t>
  </si>
  <si>
    <t>Расходы на возврат и обслуживание долгосрочных заемных средств, направляемых на финансирование капитальных вложений</t>
  </si>
  <si>
    <t>Амортизация</t>
  </si>
  <si>
    <t>Прибыль на капитальные вложения</t>
  </si>
  <si>
    <t>Налог на прибыль</t>
  </si>
  <si>
    <t xml:space="preserve">Снижение текущего налога на прибыль в связи со снижением налогооблагаемой базы в целом по Обществу.  </t>
  </si>
  <si>
    <t>Прочие налоги</t>
  </si>
  <si>
    <t>Прочие неподконтрольные расходы (с расшифровкой)</t>
  </si>
  <si>
    <t>тепловая энергия</t>
  </si>
  <si>
    <t>энергообследование, услуги энергосервисных кампаний</t>
  </si>
  <si>
    <t>Мероприятия по энергсбережению (энергосервисный котракт) в соответсвии с Федеральным законом 261-ФЗ</t>
  </si>
  <si>
    <t>услуги гос.лабораторий</t>
  </si>
  <si>
    <t>содержание ОРУ, ЗРУ</t>
  </si>
  <si>
    <t>резерв по сомнительным долгам</t>
  </si>
  <si>
    <t>Создание резерва по сомнительным долгам в связи  задолженностью  с оказанные услуги по передаче электрической энергии.</t>
  </si>
  <si>
    <t>общехозяйственные расходы в доле филиала</t>
  </si>
  <si>
    <t>В связи с разногласиями с регулирующими органами по объему затрат</t>
  </si>
  <si>
    <t>услуги ПАО "Россети"</t>
  </si>
  <si>
    <t>резерв под оценочные обязательства по покупной э/э, ТСО,ФСК</t>
  </si>
  <si>
    <t>Формирование резерва под оценочные обязательства в соответсвии с учетной политикой</t>
  </si>
  <si>
    <t>убытки прошлых лет, выявленные в отчетном году</t>
  </si>
  <si>
    <t>Уменьшение начисленной выручки за прошлые периоды, корректировки расходов на компенсацию потерь. Принимается регулирующими органами по фактическим расходам</t>
  </si>
  <si>
    <t>расходы на  обслуживание  заемных средств</t>
  </si>
  <si>
    <t>программа перспективного развития</t>
  </si>
  <si>
    <t>Затраты понесены в целях исполнения требование ПП РФ от 17.10.2009 № 823 «О схемах и программах перспективного развития электроэнергетики»  об участиии сетевых организаций в разработке программы развития Региона</t>
  </si>
  <si>
    <t>Недополученный по независящим причинам доход (+)/избыток средств, полученный в предыдущем периоде регулирования (-)</t>
  </si>
  <si>
    <t>Увеличение плановых убытков в связи с уменьшением объема выручки из-за снижения  полезного отпуска, применением РЭК Омской области "сглаживания" при формировании тарифов,  осуществлением расходов по профилактике распространения COVID-19, не предусмотренных ТБР</t>
  </si>
  <si>
    <t>По факту отражены затраты на ремонт с учетом расходов на оплату труда, единого социального налога, прочих расходов. В тарифе расходы на оплату труда, единый социальный налог, прочие расходы предусматривались по соответсвующим элементам затрат</t>
  </si>
  <si>
    <t>В связи со снижением объема отпуска электроэнергии, в результате проведения мероприятий по экономии потерь</t>
  </si>
  <si>
    <t>Общее количество точек подключения на конец года</t>
  </si>
  <si>
    <t>Норматив технологического расхода (потерь) электрической энергии, установленный Минэнерго России *****</t>
  </si>
  <si>
    <r>
      <t>_____</t>
    </r>
    <r>
      <rPr>
        <sz val="12"/>
        <rFont val="Times New Roman"/>
        <family val="1"/>
        <charset val="204"/>
      </rPr>
      <t>*</t>
    </r>
    <r>
      <rPr>
        <sz val="12"/>
        <color indexed="9"/>
        <rFont val="Times New Roman"/>
        <family val="1"/>
        <charset val="204"/>
      </rPr>
      <t>_</t>
    </r>
    <r>
      <rPr>
        <sz val="12"/>
        <rFont val="Times New Roman"/>
        <family val="1"/>
        <charset val="204"/>
      </rPr>
      <t>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&lt;план&gt;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r>
  </si>
  <si>
    <r>
      <t>_____</t>
    </r>
    <r>
      <rPr>
        <sz val="12"/>
        <rFont val="Times New Roman"/>
        <family val="1"/>
        <charset val="204"/>
      </rPr>
      <t>**</t>
    </r>
    <r>
      <rPr>
        <sz val="12"/>
        <color indexed="9"/>
        <rFont val="Times New Roman"/>
        <family val="1"/>
        <charset val="204"/>
      </rPr>
      <t>_</t>
    </r>
    <r>
      <rPr>
        <sz val="12"/>
        <rFont val="Times New Roman"/>
        <family val="1"/>
        <charset val="204"/>
      </rPr>
      <t>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r>
  </si>
  <si>
    <r>
      <t>_____</t>
    </r>
    <r>
      <rPr>
        <sz val="12"/>
        <rFont val="Times New Roman"/>
        <family val="1"/>
        <charset val="204"/>
      </rPr>
      <t>***</t>
    </r>
    <r>
      <rPr>
        <sz val="12"/>
        <color indexed="9"/>
        <rFont val="Times New Roman"/>
        <family val="1"/>
        <charset val="204"/>
      </rPr>
      <t>_</t>
    </r>
    <r>
      <rPr>
        <sz val="12"/>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</si>
  <si>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28 Основ ценообразования в области регулируемых цен (тарифов) в электроэнергетике, утвержденных постановлением Правительства Российской Федерации от 29.12.2011 № 1178.</t>
    </r>
  </si>
  <si>
    <r>
      <t>_____</t>
    </r>
    <r>
      <rPr>
        <sz val="12"/>
        <rFont val="Times New Roman"/>
        <family val="1"/>
        <charset val="204"/>
      </rPr>
      <t>*****</t>
    </r>
    <r>
      <rPr>
        <sz val="12"/>
        <color indexed="9"/>
        <rFont val="Times New Roman"/>
        <family val="1"/>
        <charset val="204"/>
      </rPr>
      <t>_</t>
    </r>
    <r>
      <rPr>
        <sz val="12"/>
        <rFont val="Times New Roman"/>
        <family val="1"/>
        <charset val="204"/>
      </rPr>
      <t>В соответствии с пунктом 4.2.14.8 Положения о Министерстве энергетики Российской Федерации, утвержденного постановлением Правительства Российской Федерации от 28.05.2008 № 400.</t>
    </r>
  </si>
  <si>
    <t>Наименование организации: филиал ПАО "Россети Сибирь"  - "Хакасэнерго"</t>
  </si>
  <si>
    <t>246001001</t>
  </si>
  <si>
    <t>Долгосрочный период регулирования: 2017 - 2021 гг.</t>
  </si>
  <si>
    <t xml:space="preserve">нет данных </t>
  </si>
  <si>
    <t>В выписке из протокола, направленной  регулирующим органом, в расшифровке НВВ  расходы на ремонт не выделены.</t>
  </si>
  <si>
    <t>1.1.3.3.1.1</t>
  </si>
  <si>
    <t>1.1.3.3.1.2</t>
  </si>
  <si>
    <t>расходы на услуги вневедомственной охраны и коммунального хозяйства</t>
  </si>
  <si>
    <t>1.1.3.3.1.3</t>
  </si>
  <si>
    <t>расходы на юридические и нотариальные услуги</t>
  </si>
  <si>
    <t>1.1.3.3.1.4</t>
  </si>
  <si>
    <t>1.1.3.3.1.5</t>
  </si>
  <si>
    <t>1.1.3.3.1.6</t>
  </si>
  <si>
    <t>Фактические расходы на обучение персонала сложились в соответствии требованиями законодательной нормативной документацией (Приказ Минтопэнерго РФ от 19.02.2000 № 49 «Об утверждении Правил работы с персоналом в организациях электроэнергетики Российской Федерации").</t>
  </si>
  <si>
    <t xml:space="preserve">Перерасход в связи с ростом страховых тарифов, ставок по договору страхования имущества. </t>
  </si>
  <si>
    <t>Экономия сложилась за счет снижения фактической средневзвешенной нерегулируемой цены на покупку электроэнергии на розничном рынке в связи с подхватом функций ГП с 01.04.2018 г.</t>
  </si>
  <si>
    <t>По факту часть затрат в размере 1,9 млн руб. отражена по статье 1.2.12 "прочие неподконтрольные расходы ". В ТБР не учтены затраты на материальную помощь работникам.</t>
  </si>
  <si>
    <t>в ТБР не включены расходы по аренде объектов э/сетевого хозяйства.</t>
  </si>
  <si>
    <t>Снижение кол-ва заявителей относительно принятых в ТБР.</t>
  </si>
  <si>
    <t xml:space="preserve">прочие неподконтрольные расходы </t>
  </si>
  <si>
    <t>По факту отражены услуги управляющей компании (ПАО "Россети"). В ТБР затраты по резервам сомнительных долгов утверждены ниже фактического уровня. По факту исключены прочие доходы.</t>
  </si>
  <si>
    <t>В выписке из протокола, направленной  регулирующим органом, в расшифровке НВВ не выделены расходы на ремонт.</t>
  </si>
  <si>
    <t>Снижение объема потерь в связи с реализаций мероприятий по программе снижения потерь, снижение бездоговорного потребления.</t>
  </si>
  <si>
    <t>Всего: 41 117,73
ВН 6 447,11
СН1 6 562,74 
СН2 20 143,30
НН 7 964,58</t>
  </si>
  <si>
    <t xml:space="preserve">_____******_В связи с утратой АО «Хакасэнергосбыт» статуса ГП, согласно приказу Министерства энергетики РФ № 179 от 23.03.2018, подхват функций ГП с 01.04.2018 осуществляет  филиал Хакасэнерго. Согласно учетной политике часть затрат по передаче эл.энергии отнесена на вид деятельности продажа эл.энергии. </t>
  </si>
  <si>
    <r>
      <t>Наименование организации: ф</t>
    </r>
    <r>
      <rPr>
        <u/>
        <sz val="12"/>
        <rFont val="Times New Roman"/>
        <family val="1"/>
        <charset val="204"/>
      </rPr>
      <t>илиал ПАО "Россети Сибирь" - "Читаэнерго"</t>
    </r>
  </si>
  <si>
    <r>
      <t xml:space="preserve">КПП: </t>
    </r>
    <r>
      <rPr>
        <u/>
        <sz val="12"/>
        <rFont val="Times New Roman"/>
        <family val="1"/>
        <charset val="204"/>
      </rPr>
      <t>997450001</t>
    </r>
  </si>
  <si>
    <r>
      <t>Долгосрочный период регулирования:</t>
    </r>
    <r>
      <rPr>
        <u/>
        <sz val="12"/>
        <rFont val="Times New Roman"/>
        <family val="1"/>
        <charset val="204"/>
      </rPr>
      <t xml:space="preserve"> 2020-2024 гг.</t>
    </r>
  </si>
  <si>
    <t>Отклонение от уровня ТБР сложилось за счет увеличения объемов работ по капитальному ремонту электросетевого оборудования, выполняемого хозяйственный способом.</t>
  </si>
  <si>
    <t>Услуги связи</t>
  </si>
  <si>
    <t>Услуги по программному обеспечению и сопровождению</t>
  </si>
  <si>
    <t>Юридические услуги</t>
  </si>
  <si>
    <t>Консультационные услуги</t>
  </si>
  <si>
    <t>Аудиторские услуги</t>
  </si>
  <si>
    <t>Услуги по охране</t>
  </si>
  <si>
    <t>Коммунальные расходы</t>
  </si>
  <si>
    <t>Расходы на публичное раскрытие информации</t>
  </si>
  <si>
    <t>Услуги СМИ</t>
  </si>
  <si>
    <t>Расходы на содержание автотранспорта</t>
  </si>
  <si>
    <t>Услуги по организации функционирования и развитию сетевого комплекса</t>
  </si>
  <si>
    <t>Расходы на природоохранные мероприятия (кроме налогов и сборов)</t>
  </si>
  <si>
    <t>Расходы на получение разрешений и лицензий</t>
  </si>
  <si>
    <t>Расходы по подписке на периодические издания</t>
  </si>
  <si>
    <t>Другие прочие услуги сторонних организаций</t>
  </si>
  <si>
    <t>1.1.3.3.3.</t>
  </si>
  <si>
    <t>1.1.3.3.4.</t>
  </si>
  <si>
    <t>1.1.3.3.5.</t>
  </si>
  <si>
    <t>1.1.3.3.6.</t>
  </si>
  <si>
    <t>Отклонение от уровня ТБР обусловлено заключением договоров аренды земельных участков под объектами ЭСХ, проведением ежегодной индексации стоимости договора с ПАО «ФСК ЕЭС» в рамках действующего договора от 01.01.2015 №ПМ2015/10, а также в ТБР не учтены расходы по договору аренды ЭСА с АО "ДВЭУК".</t>
  </si>
  <si>
    <t>Отклонение от уровня ТБР сложилось в связи с увеличением расходов на оплату труда.</t>
  </si>
  <si>
    <t>Отклонение от уровня ТБР сложилось в связи с уменьшением расходов на уплату налога на имущества, в связи с изменениями в налоговом законодательстве в части льготируемого имущества.</t>
  </si>
  <si>
    <t>прочие неподконтрольные расходы (тепловая энергия)</t>
  </si>
  <si>
    <t>услуги энергосервисных компаний</t>
  </si>
  <si>
    <t>В ТБР не учтены расходы на услуги энергосервисных компаний, предусмотренных Федеральным законом 261-ФЗ.</t>
  </si>
  <si>
    <t>1.2.12.2.</t>
  </si>
  <si>
    <t>Резерв под оценочные обязательства по покупной э/э, ТСО,ФСК</t>
  </si>
  <si>
    <t>Отклонение от уровня ТБР сложилось в результате разногласий по  объему оказанных услуг ТСО, создан резерв по налоговым рискам.</t>
  </si>
  <si>
    <t>1.2.12.3.</t>
  </si>
  <si>
    <t>Прочие расходы</t>
  </si>
  <si>
    <t>Справочно: расходы на ремонт, всего (пункт 1.1.1.2 + пункт 1.1.2.1 + пункт 1.1.3.1)******</t>
  </si>
  <si>
    <r>
      <rPr>
        <sz val="12"/>
        <color theme="0"/>
        <rFont val="Times New Roman"/>
        <family val="1"/>
        <charset val="204"/>
      </rPr>
      <t>_____</t>
    </r>
    <r>
      <rPr>
        <sz val="12"/>
        <rFont val="Times New Roman"/>
        <family val="1"/>
        <charset val="204"/>
      </rPr>
      <t>******</t>
    </r>
    <r>
      <rPr>
        <sz val="12"/>
        <color theme="0"/>
        <rFont val="Times New Roman"/>
        <family val="1"/>
        <charset val="204"/>
      </rPr>
      <t>_</t>
    </r>
    <r>
      <rPr>
        <sz val="12"/>
        <rFont val="Times New Roman"/>
        <family val="1"/>
        <charset val="204"/>
      </rPr>
      <t>В том числе затраты на материалы - 165 357 тыс. руб., расходы на оплату труда и выплату страховых взносов - 198 167 тыс. руб., расходы на ремонт основных средств, выполняемых подрядным способом - 16 462 тыс. руб., прочие расходы - 104 375 тыс. руб.</t>
    </r>
  </si>
  <si>
    <t>За счет ввод основных средств в конце 2019г. и в 2020г. В тарифах утверждается сумма амортизации по факту последнего отчетного года (2018г.)</t>
  </si>
  <si>
    <t>Превышение обусловлено расходами на техническое обслуживание, сопровождение и поддержка информационных систем и информационным услугам (в т.ч. РБП), расходы в ТБР учтены в меньшем объёме.</t>
  </si>
  <si>
    <t>Превышение обусловлено заключением централизованного договора по  оказанию услуг на проведение экспертизы тарифно-балансовых решений</t>
  </si>
  <si>
    <t xml:space="preserve">Превышение обусловлено увеличением плана ввода в эксплуатацию ОФ на 35% главным образом в связи с выполнением просроченных договоров технологического присоединения льготной категории заявителей с целью исполнения постановления Правительства РФ №861 от 27.12.2004г.   </t>
  </si>
  <si>
    <t>В связи со снижением налогооблагаемой базы</t>
  </si>
  <si>
    <t>При утвердлении тарифов, в НВВ не включена компенсация расходов на льготное технологическое присоединение</t>
  </si>
  <si>
    <t>По плану суммарное значение отражено в строке 1.1.3.3.6. (орган регулирования расходы на ремонт утвердил одной суммой,  без разбивки  по статьям затрат)</t>
  </si>
  <si>
    <t>По факту расходы на ремонт отражены по соотвтествующим  статьям затрат, в плане отражено суммарное значение расходов на ремонт, т.к. орган регулирования утвердил одной суииой, без разбивки по статьям затрат.</t>
  </si>
  <si>
    <t>Вэкспертном заключении, направленном органом регулирования отстутсвует разбивка по статьям затрат</t>
  </si>
  <si>
    <t>Орган регулирования в ТБР не включил расходы, связанные с компенсацией льготного технологического присоединения</t>
  </si>
  <si>
    <t xml:space="preserve"> По факту отражены расходы на ремонт с учетом выполнения хоз.способом: расходов на оплату труда, страховых взносов, накладных расходов. По плановой сумме расшифровка по статьям затрат органом регулирования не предоставлена.</t>
  </si>
  <si>
    <t>план * (скорр. с учетом пересмотра по предписанию ФАС России от 27.11.2020 № СП/104021/20)</t>
  </si>
  <si>
    <t>По факту отображены затраты: Энергосервисный договор на сумму 219 млн руб, РОО по налогу на имущество 59 млн руб, проценты за пользование кредитом на сумму 106 млн руб, РСД на сумму 132 млн руб, списание НЗС на сумму 27 млн руб, выбытие без дохода на сумму 8 млн руб, РОО по судебным искам в сумме 10 млн руб, возмещение причиненных убытков на сумму 6,5 млн руб, прочие расходы на сумму 12 млн рубУПЛ на сумму 11 млн руб, пени, штрафы на сумму 2,7 млн руб, госпошлина на сумму 5 млн руб, списание ТМЦ не пригодных к эксплуатации на сумму 2,5 млн руб за минусом прочих доходов 197 млн, которые в ТБР не учтены</t>
  </si>
  <si>
    <t xml:space="preserve"> </t>
  </si>
  <si>
    <t>Перерасход обусловлен увеличением размера суточных расходов согласно приказа "Об установлении размера суточных» № 80 от 20.09.2019</t>
  </si>
  <si>
    <t>В ТБР расходы на ремонт отражены одной суммой, отражены в статье 1.1.3.4.</t>
  </si>
  <si>
    <t>Увеличение расходов в связи с изготовлением полиграфической продукции на тему детского электротравматизма и  программы цифровизации ЦОК, которые не были учтены в ТБР</t>
  </si>
  <si>
    <t>В ТБР не учитываются в полном объеме расходы на обслуживание заемных средств</t>
  </si>
  <si>
    <r>
      <t xml:space="preserve">Наименование организации: </t>
    </r>
    <r>
      <rPr>
        <u/>
        <sz val="12"/>
        <rFont val="Times New Roman"/>
        <family val="1"/>
        <charset val="204"/>
      </rPr>
      <t>филиал ПАО "Россети Сибирь" - "ГАЭС"</t>
    </r>
  </si>
  <si>
    <t>Филиал ПАО "Россети Сибирь" - "Красноярскэнерго"</t>
  </si>
  <si>
    <t>Осуществление расходов, не предусмотренных в ТБР, на  проведение периодическх медосмотров, вакцинацию от клещевого энцефалита, мероприятия по профилактике COVID-19</t>
  </si>
  <si>
    <t>За счет расходов, не предусмотренных в ТБР на   добровольное медицинское страхование, доброволное страхование от несчастных случаев, добровольное страхование автотранспортных средств</t>
  </si>
  <si>
    <t>Расходы на аренду электросетевого имущества по договору № 04.5500.208.19 от 28.01.2019 с АО «ДВЭУК»учтены в тарифе исходя из размера амортизации по максимальным срокам полезного использования с учетом выбытия оборудования. Фактически размер арендой платы определен по рыночной стоимости пользования оборудованием. Необходимость заключения договора обусловлена необходимостью обеспечения устойчивого электроснабжения в связи с наличием технологической связи объектов Арендодателя с объектами ПАО Россети Сибирь-Омскэнерго.</t>
  </si>
  <si>
    <t>В связи со снижением количества заявителей на осуществление льготного технологического присоединения, по факту произошло снижение объемов строительства объектов электросетевого хозяйства в целях технологического присоединения льготных категорий заявителей</t>
  </si>
  <si>
    <t>Орган регулирования не доводит до филиала  общую сумму затрат на ремонт</t>
  </si>
  <si>
    <t xml:space="preserve">По факту отражено сальдо прочих внереализационных доходов/расходов по данным 91 счета, связанных с деятельностью по оказанию услуг по передаче электрической энергии, но не учитываемых при формировании тарифов в соответствии с постановлением Правительства РФ 29.12.2011 N 1178 (доходы от реализации основных средств, запасов, списание кредиторской задолженности и др.), </t>
  </si>
  <si>
    <t>В связи с отрицательным финансовым результатом, по факут возникла необходимость привлечения заемных средств на финансирование кассовых разрывов</t>
  </si>
  <si>
    <t>Увеличение расходов на услуги связи, IT-услуги, консультационные услуги в связи с производственной необходимостью (ввведение удаленного режима работы в связи с пандемией)</t>
  </si>
  <si>
    <t>В  ТБР не учтены расходы на аренду каналов связи.</t>
  </si>
  <si>
    <t>В ТБР расчет амортизационных отчислений произведен с применением максимальных сроков полезного использования основных средств, не учтена амортизация по приборам учета.</t>
  </si>
  <si>
    <t>В ТБР 2020 г. не учтены расходы на услуги по организации функционирования и развитию сетевого комплекса ПАО "Россети" (14 798 тыс руб.), консультационные услуги по тарифному регулированию и инвестиционной политике (11 674 тыс руб.), услуги СМИ и PR-кампаний (4 908), расходы на техинвентаризация имущества (3 840 тыс руб.), услуги по разработке программы перспективного развития (5 184 тыс руб.).
Увеличение от уровня ТБР сложилось за счет:
1. увеличения расходов на программное обеспечение и сопровождение на 34 992 тыс руб. (в области метрологии, учета электрической энергии, управления сетями, внедрение корпоративных информационных систем управления финансово-хозяйственной деятельностью);
2. увеличение расходов по услугам связи за счет роста тарифов.</t>
  </si>
  <si>
    <t>В ТБР выплаты социального характера, предусмотренные Коллективным договором, учтены частично.</t>
  </si>
  <si>
    <t>По факту 2020 года отражено сальдо прочих доходов и расходов, в том числе:
- расходы на уплату процентов по кредитам (191 740 тыс. руб.);
- прочие доходы (1 753 871 тыс. руб.), в том числе восстановление резерва по сомнительным долгам по договору оказания услуг по передаче электрической энергии с АО Читаэнергосбыт (1 504 073 тыс руб.);
- прочие расходы (173 680 тыс. руб.).</t>
  </si>
  <si>
    <t>факт 2020  
(под формы раздельного учета 1.3, 1.6 на сайте)******</t>
  </si>
  <si>
    <t>факт всего **</t>
  </si>
  <si>
    <t>По факту произошло пререраспределение объемов между работами, выполненными хоз. способом и привлеченными подрядными организациями, относительно утвержденных в ТБР</t>
  </si>
  <si>
    <t>Регулирующим органом не в полном объеме учтены расходы на содержание зданий зданий</t>
  </si>
  <si>
    <t>Регулирующим органом не в полном объеме учтены расходы, отраженные по факту по статье "нотариальные услуги".</t>
  </si>
  <si>
    <t>По факту отражены услуги на ремонт автотранспорта, не учтенные регулирующим органом при принятии ТБР.</t>
  </si>
  <si>
    <t>По факту отражены расходы на приобретение программного продукта, не учтенные регулирующим органом при принятии ТБР.</t>
  </si>
  <si>
    <t xml:space="preserve"> В 2020 г. сверх плана выполнены услуги авиатранспорта (626 тыс. руб.) по договору от 11.12.2020 №18.7500.3492.20 с ООО "Аэросервис" (облет высоковольных ЛЭП труднодоступных районов региона)</t>
  </si>
  <si>
    <t>Рост затрат на командировочные расходы обусловлен удорожанием стоимости суточных, проживания/найма, проезда.</t>
  </si>
  <si>
    <t>Отклонение обусловлено:
1. фактическим удорожанием стоимости услуг районных больниц Забайкальского края (по профилактическим осмотрам, предрейсовым и послерейсовым осмотрам).
2. увеличение затрат на проведение психо-физиологического обследования промышленно-производственного персонала, не учтенных в ТБР, на основании РД 153-34.0-03.503-00, утвержденной Правлением РАО ЕЭС России от 18.06.2020</t>
  </si>
  <si>
    <t>Отклонение от уровня ТБР сложилось за счет:
1. удорожания стоимости страхования электросетевого имущества по договору с СПАО "Ингосстрах" №28.4000.664.17 на 200 тыс. руб.; 
2. заключения договора добровольного медицинского страхования с АО "Альфастрахование" от 18.06.2020 №28.4000.201.20 на 5 350 тыс. руб.;
3. Увеличение затрат на расходы на страхование ИА "Россети Сибирь"</t>
  </si>
  <si>
    <t>Отклонение обусловлено:
1. увеличением затрат на оплату больничных листов за счет средств филиала на 1 797 тыс. руб.
2. увеличением управленческих расходов ИА Россети Сибирь (выплаты Членам Совета Директоров, расходы на проведение ежегодного собрания акционеров, расходы на управление капиталом) на 2 596 тыс. руб.</t>
  </si>
  <si>
    <t>Рост затрат на льготное ТП обусловлен увеличением количества заявителей с присоединяемой мощностью до 150 кВт, которые не оплачивают расходы на капитальное строителсьво (с 01.10.2017 года законодательно введена льгота  в размере 100% на затраты капитального характера для заявителей до 150кВт).</t>
  </si>
  <si>
    <t xml:space="preserve">Снижение  технологических присоединений по договорам без мероприятий по строительству </t>
  </si>
  <si>
    <t>Снижение по факту на (-) 5 272 тыс. руб. в связи со снижением объемов потребления.</t>
  </si>
  <si>
    <t xml:space="preserve">По факту отражен сложившийся убыток от передачи электрической энергии согласно форм раздельного учёта (-) 590 091 тыс. руб., а так же дефицит средств, соответствующий размеру выпадающих доходов от технологического присоединения льготных заявителей (-) 898 110 тыс. руб. Превышение связано с необходимостью выполнения и финансирования работ по технологическому присоединению льготных категорий заявителей, плановые затраты на которые регулятором не включаются. Для выполнения указанных работ привлекаются кредитные средства. </t>
  </si>
  <si>
    <t xml:space="preserve">В ТБР не учтены затраты ИА 27 млн руб. </t>
  </si>
  <si>
    <t>Дополнительно проведены затраты по тестированию персонала от COVID-19</t>
  </si>
  <si>
    <t>В плане указаны расходы на ремонт одной суммой (органом регулирования не предоставлена расшифровка по статьям)</t>
  </si>
  <si>
    <t>Осуществление выплат социального характера в соответствии с условиями отраслевого тарифного соглашения, коллективного договора, учтенных при установлении ТБР не в полном объеме.</t>
  </si>
  <si>
    <t>По факту были заключены договоры  на оказание услуг по проведению экспертизы по ТБР с ООО «ЭК ЭПАР», ООО «ЭТС ПРОЕКТ», которые не были учтены при установлении базового уровня подконтрольных расходов.</t>
  </si>
  <si>
    <t>Рост количества командировок связан с введением дополнительных мероприятий, нвправленных  на снижение потерь электроэнергии.</t>
  </si>
  <si>
    <t>В ТБР не предусмотрены расходы на услуги по пcихофизиологическому обследованию, также затраты на медосмотр при приеме на работу. Кроме того, затраты  на услуги по предрейсовому медосмотру водителей и мероприятия по предупреждению заболеваний на производстве (профосмотры) в ТБР  утверждены ниже фактических.</t>
  </si>
  <si>
    <t>В ТБР не учтены в полном объеме плановые расходы на обслуживание  заемных средств.</t>
  </si>
  <si>
    <r>
      <t xml:space="preserve">Наименование организации: </t>
    </r>
    <r>
      <rPr>
        <u/>
        <sz val="12"/>
        <rFont val="Times New Roman"/>
        <family val="1"/>
        <charset val="204"/>
      </rPr>
      <t>филиал ПАО "Россети Сибирь" -"Бурятэнерго"</t>
    </r>
  </si>
  <si>
    <t>В тарифно-балансовом решении регулирующего органа (ТБР)  затраты отражены одной суммой, без выделения материальных затрат на ремонт. По факту отражены материальные затраты на выполнение ремонтов хоз.способом.</t>
  </si>
  <si>
    <t>Регулирующим органом не в полном объеме учтены расходы по выплатам доплат (надбавок), связанных с режимом работы и условиями труда в соответствии установленным ЛНА Общества. Кроме того, по факту были произведены расходы  по выплатам надбавок за работу в условиях распространения новой коронавирусной инфекции в период действия режима повышенной готовности, которые не учитывалиь при утверждении тарифов на услуги по передаче э/энергии.</t>
  </si>
  <si>
    <t>Отклонение от уровня, учтенного в тарифно-балансовом решении (ТБР), сложилось за счет увеличения объемов работ по капитальному ремонту электросетевого оборудования, выполняемого подрядным способом.</t>
  </si>
  <si>
    <t>В выписке из протокола, направленной  регулирующим органом, в расшифровке необходимой валовой выручки (НВВ)  расходы на ремонт указаны одной суммой, без разбивки по статьям затрат. В графе "план" расходы на ремонт указаны по ст. 1.1.3.9.</t>
  </si>
  <si>
    <t>В тарифно-балансовом решении, установленном регулирующим органом (ТБР) приняты данные по факту 2017 года с учетом корректировки по методике сравнения аналогов</t>
  </si>
  <si>
    <t>В тарифно балансовом решении органа регулирования (ТБР) в состав данной статьи включены расходы на услуги банка - 155 тыс. руб., по факту расходы на услуги банка составили 202 тыс. руб.</t>
  </si>
  <si>
    <t>В тарифно балансовом решении органа регулирования (ТБР) расходы на ремонт отражены одной суммой, отражены в статье 1.1.3.4.</t>
  </si>
  <si>
    <t>Орган регулирования не выделяет в тарифно-балансовом решении (ТБР)  затраты на ремонт</t>
  </si>
  <si>
    <t>Орган регулирования не выделяет в ТБР  затраты на ремонт</t>
  </si>
  <si>
    <t>Отражены услуги сторонних организаций на ремонт (в сопоставимости с данными, учтенными в ТБР при установлении тарифов)</t>
  </si>
  <si>
    <t>В ТБР налог на прибыль учтен в размере фактического за 2018 год. По факту затраты отражены с учетом текущего налога на прибыль, отложенных налоговых активов (ОНА), отложенных налоговых обязательств (ОНО), иных аналогичных обязательных платежей  (ИАОП) и постоянных налоговых обязательств (ПНО), в том числе за счет восстановления резерва сомнительных долгов по АО "Читаэнергосбыт",  по Министерству финансов ЗК.</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</si>
</sst>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00"/>
    <numFmt numFmtId="165" formatCode="0.0%"/>
    <numFmt numFmtId="166" formatCode="_-* #,##0.00_р_._-;\-* #,##0.00_р_._-;_-* &quot;-&quot;??_р_._-;_-@_-"/>
    <numFmt numFmtId="167" formatCode="#,##0.00000"/>
    <numFmt numFmtId="168" formatCode="#,##0.0000000"/>
    <numFmt numFmtId="169" formatCode="_-* #,##0.0\ _₽_-;\-* #,##0.0\ _₽_-;_-* &quot;-&quot;??\ _₽_-;_-@_-"/>
  </numFmts>
  <fonts count="33" x14ac:knownFonts="1">
    <font>
      <sz val="11"/>
      <color theme="1"/>
      <name val="Calibri"/>
      <family val="2"/>
      <scheme val="minor"/>
    </font>
    <font>
      <sz val="11"/>
      <color theme="1"/>
      <name val="Calibri"/>
      <family val="2"/>
      <charset val="204"/>
      <scheme val="minor"/>
    </font>
    <font>
      <sz val="11"/>
      <color theme="1"/>
      <name val="Calibri"/>
      <family val="2"/>
      <scheme val="minor"/>
    </font>
    <font>
      <sz val="11"/>
      <name val="Times New Roman"/>
      <family val="1"/>
      <charset val="204"/>
    </font>
    <font>
      <b/>
      <sz val="14"/>
      <name val="Times New Roman"/>
      <family val="1"/>
      <charset val="204"/>
    </font>
    <font>
      <b/>
      <sz val="11"/>
      <name val="Times New Roman"/>
      <family val="1"/>
      <charset val="204"/>
    </font>
    <font>
      <sz val="10"/>
      <name val="Arial Cyr"/>
      <charset val="204"/>
    </font>
    <font>
      <sz val="12"/>
      <name val="Times New Roman"/>
      <family val="1"/>
      <charset val="204"/>
    </font>
    <font>
      <u/>
      <sz val="12"/>
      <name val="Times New Roman"/>
      <family val="1"/>
      <charset val="204"/>
    </font>
    <font>
      <b/>
      <sz val="11"/>
      <color theme="0" tint="-0.14999847407452621"/>
      <name val="Times New Roman"/>
      <family val="1"/>
      <charset val="204"/>
    </font>
    <font>
      <sz val="11"/>
      <color theme="0" tint="-0.14999847407452621"/>
      <name val="Times New Roman"/>
      <family val="1"/>
      <charset val="204"/>
    </font>
    <font>
      <sz val="12"/>
      <color theme="1"/>
      <name val="Times New Roman"/>
      <family val="1"/>
      <charset val="204"/>
    </font>
    <font>
      <sz val="12"/>
      <color rgb="FFFF0000"/>
      <name val="Times New Roman"/>
      <family val="1"/>
      <charset val="204"/>
    </font>
    <font>
      <sz val="12"/>
      <color theme="0"/>
      <name val="Times New Roman"/>
      <family val="1"/>
      <charset val="204"/>
    </font>
    <font>
      <b/>
      <sz val="11"/>
      <color theme="0"/>
      <name val="Times New Roman"/>
      <family val="1"/>
      <charset val="204"/>
    </font>
    <font>
      <b/>
      <sz val="11"/>
      <color rgb="FFFF0000"/>
      <name val="Times New Roman"/>
      <family val="1"/>
      <charset val="204"/>
    </font>
    <font>
      <sz val="11"/>
      <color rgb="FFFF0000"/>
      <name val="Times New Roman"/>
      <family val="1"/>
      <charset val="204"/>
    </font>
    <font>
      <i/>
      <sz val="12"/>
      <name val="Times New Roman"/>
      <family val="1"/>
      <charset val="204"/>
    </font>
    <font>
      <b/>
      <sz val="9"/>
      <color indexed="81"/>
      <name val="Tahoma"/>
      <family val="2"/>
      <charset val="204"/>
    </font>
    <font>
      <sz val="9"/>
      <color indexed="81"/>
      <name val="Tahoma"/>
      <family val="2"/>
      <charset val="204"/>
    </font>
    <font>
      <sz val="10"/>
      <name val="Times New Roman"/>
      <family val="1"/>
      <charset val="204"/>
    </font>
    <font>
      <b/>
      <sz val="12"/>
      <name val="Times New Roman"/>
      <family val="1"/>
      <charset val="204"/>
    </font>
    <font>
      <sz val="10.5"/>
      <name val="Times New Roman"/>
      <family val="1"/>
      <charset val="204"/>
    </font>
    <font>
      <sz val="10"/>
      <color rgb="FF000000"/>
      <name val="Segoe UI"/>
      <family val="2"/>
      <charset val="204"/>
    </font>
    <font>
      <sz val="10"/>
      <color theme="1"/>
      <name val="Arial Cyr"/>
      <family val="2"/>
      <charset val="204"/>
    </font>
    <font>
      <b/>
      <sz val="9"/>
      <name val="Tahoma"/>
      <family val="2"/>
      <charset val="204"/>
    </font>
    <font>
      <sz val="12"/>
      <name val="Calibri"/>
      <family val="2"/>
      <scheme val="minor"/>
    </font>
    <font>
      <b/>
      <sz val="10.5"/>
      <name val="Times New Roman"/>
      <family val="1"/>
      <charset val="204"/>
    </font>
    <font>
      <sz val="10"/>
      <color indexed="9"/>
      <name val="Times New Roman"/>
      <family val="1"/>
      <charset val="204"/>
    </font>
    <font>
      <i/>
      <sz val="9"/>
      <name val="Times New Roman"/>
      <family val="1"/>
      <charset val="204"/>
    </font>
    <font>
      <sz val="12"/>
      <color indexed="9"/>
      <name val="Times New Roman"/>
      <family val="1"/>
      <charset val="204"/>
    </font>
    <font>
      <sz val="9"/>
      <name val="Times New Roman"/>
      <family val="1"/>
      <charset val="204"/>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medium">
        <color indexed="64"/>
      </left>
      <right style="thin">
        <color indexed="64"/>
      </right>
      <top style="medium">
        <color indexed="64"/>
      </top>
      <bottom/>
      <diagonal/>
    </border>
  </borders>
  <cellStyleXfs count="12">
    <xf numFmtId="0" fontId="0" fillId="0" borderId="0"/>
    <xf numFmtId="43" fontId="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1" fillId="0" borderId="0"/>
    <xf numFmtId="0" fontId="2" fillId="0" borderId="0"/>
    <xf numFmtId="0" fontId="24" fillId="0" borderId="0"/>
    <xf numFmtId="0" fontId="6" fillId="0" borderId="0"/>
    <xf numFmtId="0" fontId="25" fillId="0" borderId="13" applyBorder="0">
      <alignment horizontal="center" vertical="center" wrapText="1"/>
    </xf>
    <xf numFmtId="166" fontId="1" fillId="0" borderId="0" applyFont="0" applyFill="0" applyBorder="0" applyAlignment="0" applyProtection="0"/>
    <xf numFmtId="0" fontId="6" fillId="0" borderId="0"/>
  </cellStyleXfs>
  <cellXfs count="377">
    <xf numFmtId="0" fontId="0" fillId="0" borderId="0" xfId="0"/>
    <xf numFmtId="0" fontId="3" fillId="0" borderId="0" xfId="0" applyFont="1"/>
    <xf numFmtId="0" fontId="5" fillId="0" borderId="0" xfId="0" applyFont="1" applyAlignment="1">
      <alignment horizontal="center"/>
    </xf>
    <xf numFmtId="0" fontId="7" fillId="0" borderId="0" xfId="2" applyFont="1"/>
    <xf numFmtId="0" fontId="5" fillId="0" borderId="0" xfId="0" applyFont="1" applyBorder="1" applyAlignment="1">
      <alignment horizontal="center"/>
    </xf>
    <xf numFmtId="164" fontId="5" fillId="0" borderId="0" xfId="0" applyNumberFormat="1" applyFont="1" applyAlignment="1">
      <alignment horizontal="center"/>
    </xf>
    <xf numFmtId="0" fontId="9" fillId="0" borderId="0" xfId="0" applyFont="1" applyAlignment="1">
      <alignment horizontal="center"/>
    </xf>
    <xf numFmtId="164" fontId="9" fillId="0" borderId="0" xfId="0" applyNumberFormat="1" applyFont="1" applyAlignment="1">
      <alignment horizontal="center"/>
    </xf>
    <xf numFmtId="4" fontId="9" fillId="0" borderId="0" xfId="0" applyNumberFormat="1" applyFont="1" applyAlignment="1">
      <alignment horizontal="center"/>
    </xf>
    <xf numFmtId="4" fontId="10" fillId="0" borderId="0" xfId="0" applyNumberFormat="1" applyFont="1"/>
    <xf numFmtId="4" fontId="3" fillId="0" borderId="0" xfId="0" applyNumberFormat="1" applyFont="1"/>
    <xf numFmtId="0" fontId="7" fillId="0" borderId="1" xfId="0" applyFont="1" applyBorder="1" applyAlignment="1">
      <alignment horizont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4" fontId="7" fillId="2" borderId="1" xfId="0" applyNumberFormat="1" applyFont="1" applyFill="1" applyBorder="1" applyAlignment="1">
      <alignment horizontal="center" vertical="center"/>
    </xf>
    <xf numFmtId="0" fontId="3" fillId="0" borderId="0" xfId="0" applyFont="1" applyBorder="1"/>
    <xf numFmtId="4" fontId="7" fillId="0" borderId="1" xfId="0" applyNumberFormat="1" applyFont="1" applyFill="1" applyBorder="1" applyAlignment="1">
      <alignment horizontal="center" vertical="center"/>
    </xf>
    <xf numFmtId="0" fontId="3" fillId="0" borderId="0" xfId="0" applyFont="1" applyBorder="1" applyAlignment="1">
      <alignment wrapText="1"/>
    </xf>
    <xf numFmtId="3" fontId="7" fillId="0" borderId="1" xfId="0" applyNumberFormat="1" applyFont="1" applyFill="1" applyBorder="1" applyAlignment="1">
      <alignment horizontal="center" vertical="center"/>
    </xf>
    <xf numFmtId="10" fontId="11" fillId="0" borderId="1" xfId="2" quotePrefix="1" applyNumberFormat="1" applyFont="1" applyFill="1" applyBorder="1" applyAlignment="1">
      <alignment horizontal="left" vertical="top" wrapText="1"/>
    </xf>
    <xf numFmtId="0" fontId="7" fillId="0" borderId="1" xfId="0" applyFont="1" applyFill="1" applyBorder="1" applyAlignment="1">
      <alignment horizontal="center" vertical="center"/>
    </xf>
    <xf numFmtId="0" fontId="3" fillId="0" borderId="0" xfId="0" applyFont="1" applyBorder="1" applyAlignment="1">
      <alignment vertical="center" wrapText="1"/>
    </xf>
    <xf numFmtId="4" fontId="3" fillId="0" borderId="0" xfId="0" applyNumberFormat="1" applyFont="1" applyFill="1" applyBorder="1"/>
    <xf numFmtId="0" fontId="7" fillId="0" borderId="0" xfId="0" applyFont="1"/>
    <xf numFmtId="4" fontId="7" fillId="0" borderId="0" xfId="0" applyNumberFormat="1" applyFont="1"/>
    <xf numFmtId="0" fontId="7" fillId="0" borderId="0" xfId="0" applyFont="1" applyAlignment="1">
      <alignment horizontal="left"/>
    </xf>
    <xf numFmtId="0" fontId="14" fillId="0" borderId="0" xfId="0" applyFont="1" applyAlignment="1">
      <alignment horizontal="center"/>
    </xf>
    <xf numFmtId="0" fontId="15" fillId="0" borderId="0" xfId="0" applyFont="1" applyAlignment="1">
      <alignment horizontal="center"/>
    </xf>
    <xf numFmtId="0" fontId="10" fillId="0" borderId="0" xfId="0" applyFont="1"/>
    <xf numFmtId="0" fontId="16" fillId="0" borderId="0" xfId="0" applyFont="1"/>
    <xf numFmtId="0" fontId="7" fillId="0" borderId="0" xfId="0" applyFont="1" applyBorder="1" applyAlignment="1">
      <alignment horizontal="center" vertical="center"/>
    </xf>
    <xf numFmtId="0" fontId="7" fillId="0" borderId="1" xfId="0" applyFont="1" applyBorder="1" applyAlignment="1">
      <alignment horizontal="center"/>
    </xf>
    <xf numFmtId="0" fontId="7" fillId="0" borderId="3" xfId="0" applyFont="1" applyBorder="1" applyAlignment="1">
      <alignment horizontal="center"/>
    </xf>
    <xf numFmtId="9" fontId="7" fillId="0" borderId="1" xfId="3" applyNumberFormat="1" applyFont="1" applyFill="1" applyBorder="1" applyAlignment="1">
      <alignment horizontal="center" vertical="center"/>
    </xf>
    <xf numFmtId="4" fontId="7" fillId="0" borderId="1" xfId="0" applyNumberFormat="1" applyFont="1" applyBorder="1" applyAlignment="1">
      <alignment horizontal="left" vertical="center" wrapText="1"/>
    </xf>
    <xf numFmtId="4" fontId="7" fillId="0" borderId="1" xfId="0" applyNumberFormat="1" applyFont="1" applyFill="1" applyBorder="1" applyAlignment="1">
      <alignment horizontal="left" vertical="center" wrapText="1"/>
    </xf>
    <xf numFmtId="0" fontId="17" fillId="0" borderId="1" xfId="0" applyFont="1" applyBorder="1" applyAlignment="1">
      <alignment horizontal="center" vertical="center"/>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vertical="center" wrapText="1"/>
    </xf>
    <xf numFmtId="0" fontId="7" fillId="0" borderId="0" xfId="0" applyFont="1" applyBorder="1" applyAlignment="1">
      <alignment vertical="center" wrapText="1"/>
    </xf>
    <xf numFmtId="10" fontId="7" fillId="0" borderId="0" xfId="3"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5" applyFont="1"/>
    <xf numFmtId="0" fontId="20" fillId="0" borderId="0" xfId="5" applyFont="1"/>
    <xf numFmtId="167" fontId="20" fillId="0" borderId="0" xfId="5" applyNumberFormat="1" applyFont="1"/>
    <xf numFmtId="0" fontId="3" fillId="0" borderId="0" xfId="5" applyFont="1"/>
    <xf numFmtId="167" fontId="3" fillId="0" borderId="0" xfId="5" applyNumberFormat="1" applyFont="1"/>
    <xf numFmtId="167" fontId="7" fillId="0" borderId="0" xfId="5" applyNumberFormat="1" applyFont="1"/>
    <xf numFmtId="0" fontId="21" fillId="0" borderId="0" xfId="5" applyFont="1" applyAlignment="1">
      <alignment horizontal="center"/>
    </xf>
    <xf numFmtId="0" fontId="7" fillId="0" borderId="0" xfId="5" applyFont="1" applyAlignment="1">
      <alignment horizontal="left"/>
    </xf>
    <xf numFmtId="49" fontId="7" fillId="0" borderId="7" xfId="5" applyNumberFormat="1" applyFont="1" applyBorder="1" applyAlignment="1"/>
    <xf numFmtId="49" fontId="7" fillId="0" borderId="8" xfId="5" applyNumberFormat="1" applyFont="1" applyBorder="1" applyAlignment="1"/>
    <xf numFmtId="0" fontId="7" fillId="0" borderId="1" xfId="5" applyFont="1" applyFill="1" applyBorder="1" applyAlignment="1">
      <alignment horizontal="center" vertical="center" wrapText="1"/>
    </xf>
    <xf numFmtId="0" fontId="22" fillId="0" borderId="0" xfId="5" applyFont="1"/>
    <xf numFmtId="167" fontId="22" fillId="0" borderId="0" xfId="5" applyNumberFormat="1" applyFont="1"/>
    <xf numFmtId="4" fontId="22" fillId="0" borderId="0" xfId="5" applyNumberFormat="1" applyFont="1"/>
    <xf numFmtId="0" fontId="7" fillId="0" borderId="1" xfId="5" applyFont="1" applyFill="1" applyBorder="1" applyAlignment="1">
      <alignment horizontal="center" vertical="center"/>
    </xf>
    <xf numFmtId="168" fontId="22" fillId="0" borderId="0" xfId="5" applyNumberFormat="1" applyFont="1"/>
    <xf numFmtId="49" fontId="7" fillId="0" borderId="1" xfId="5" applyNumberFormat="1" applyFont="1" applyFill="1" applyBorder="1" applyAlignment="1">
      <alignment horizontal="center" vertical="center"/>
    </xf>
    <xf numFmtId="0" fontId="7" fillId="0" borderId="1" xfId="5" applyFont="1" applyFill="1" applyBorder="1" applyAlignment="1">
      <alignment horizontal="justify" vertical="center" wrapText="1"/>
    </xf>
    <xf numFmtId="43" fontId="7" fillId="0" borderId="1" xfId="1" applyFont="1" applyFill="1" applyBorder="1" applyAlignment="1">
      <alignment horizontal="left" vertical="center" wrapText="1"/>
    </xf>
    <xf numFmtId="4" fontId="21" fillId="0" borderId="1" xfId="2" applyNumberFormat="1" applyFont="1" applyFill="1" applyBorder="1" applyAlignment="1">
      <alignment horizontal="center" vertical="center"/>
    </xf>
    <xf numFmtId="43" fontId="21" fillId="0" borderId="1" xfId="1" applyFont="1" applyFill="1" applyBorder="1" applyAlignment="1">
      <alignment horizontal="left" vertical="center" wrapText="1"/>
    </xf>
    <xf numFmtId="49" fontId="7" fillId="0" borderId="1" xfId="5" applyNumberFormat="1" applyFont="1" applyFill="1" applyBorder="1" applyAlignment="1">
      <alignment vertical="center"/>
    </xf>
    <xf numFmtId="3" fontId="7" fillId="0" borderId="1" xfId="2" applyNumberFormat="1" applyFont="1" applyFill="1" applyBorder="1" applyAlignment="1">
      <alignment horizontal="center" vertical="center"/>
    </xf>
    <xf numFmtId="2" fontId="22" fillId="0" borderId="0" xfId="5" applyNumberFormat="1" applyFont="1"/>
    <xf numFmtId="10" fontId="22" fillId="0" borderId="0" xfId="5" applyNumberFormat="1" applyFont="1"/>
    <xf numFmtId="3" fontId="7" fillId="0" borderId="1" xfId="5" applyNumberFormat="1" applyFont="1" applyFill="1" applyBorder="1" applyAlignment="1">
      <alignment horizontal="center" vertical="center"/>
    </xf>
    <xf numFmtId="43" fontId="7" fillId="0" borderId="1" xfId="1" applyFont="1" applyFill="1" applyBorder="1" applyAlignment="1">
      <alignment vertical="center" wrapText="1"/>
    </xf>
    <xf numFmtId="0" fontId="22" fillId="0" borderId="0" xfId="5" applyFont="1" applyFill="1"/>
    <xf numFmtId="167" fontId="22" fillId="0" borderId="0" xfId="5" applyNumberFormat="1" applyFont="1" applyFill="1"/>
    <xf numFmtId="10" fontId="22" fillId="0" borderId="0" xfId="5" applyNumberFormat="1" applyFont="1" applyFill="1"/>
    <xf numFmtId="10" fontId="7" fillId="0" borderId="1" xfId="5" applyNumberFormat="1" applyFont="1" applyFill="1" applyBorder="1" applyAlignment="1">
      <alignment horizontal="left" vertical="center" wrapText="1"/>
    </xf>
    <xf numFmtId="10" fontId="21" fillId="0" borderId="1" xfId="5" applyNumberFormat="1" applyFont="1" applyFill="1" applyBorder="1" applyAlignment="1">
      <alignment horizontal="left" vertical="center" wrapText="1"/>
    </xf>
    <xf numFmtId="4" fontId="7" fillId="0" borderId="1" xfId="5" applyNumberFormat="1" applyFont="1" applyFill="1" applyBorder="1" applyAlignment="1">
      <alignment horizontal="left" vertical="center" wrapText="1"/>
    </xf>
    <xf numFmtId="166" fontId="7" fillId="0" borderId="1" xfId="4" applyFont="1" applyFill="1" applyBorder="1" applyAlignment="1">
      <alignment horizontal="left" vertical="center" wrapText="1"/>
    </xf>
    <xf numFmtId="0" fontId="21" fillId="0" borderId="1" xfId="5" applyFont="1" applyFill="1" applyBorder="1" applyAlignment="1">
      <alignment horizontal="left" vertical="center" wrapText="1"/>
    </xf>
    <xf numFmtId="0" fontId="7" fillId="0" borderId="1" xfId="5" applyFont="1" applyFill="1" applyBorder="1" applyAlignment="1">
      <alignment horizontal="left" vertical="center" wrapText="1"/>
    </xf>
    <xf numFmtId="49" fontId="7" fillId="0" borderId="0" xfId="5" applyNumberFormat="1" applyFont="1" applyFill="1" applyBorder="1" applyAlignment="1">
      <alignment vertical="center"/>
    </xf>
    <xf numFmtId="0" fontId="7" fillId="0" borderId="0" xfId="5" applyFont="1" applyFill="1" applyBorder="1" applyAlignment="1">
      <alignment horizontal="justify" vertical="center" wrapText="1"/>
    </xf>
    <xf numFmtId="0" fontId="7" fillId="0" borderId="0" xfId="5" applyFont="1" applyFill="1" applyBorder="1" applyAlignment="1">
      <alignment vertical="center"/>
    </xf>
    <xf numFmtId="0" fontId="7" fillId="0" borderId="0" xfId="2" applyFont="1" applyFill="1" applyBorder="1" applyAlignment="1">
      <alignment horizontal="center" vertical="center"/>
    </xf>
    <xf numFmtId="0" fontId="7" fillId="0" borderId="0" xfId="5" applyFont="1" applyFill="1" applyBorder="1" applyAlignment="1">
      <alignment horizontal="center" vertical="center"/>
    </xf>
    <xf numFmtId="0" fontId="7" fillId="0" borderId="0" xfId="5" applyFont="1" applyFill="1" applyBorder="1" applyAlignment="1">
      <alignment horizontal="center" vertical="center" wrapText="1"/>
    </xf>
    <xf numFmtId="4" fontId="23" fillId="0" borderId="0" xfId="0" applyNumberFormat="1" applyFont="1" applyAlignment="1">
      <alignment vertical="center"/>
    </xf>
    <xf numFmtId="0" fontId="7" fillId="0" borderId="0" xfId="6" applyFont="1"/>
    <xf numFmtId="0" fontId="7" fillId="0" borderId="0" xfId="6" applyFont="1" applyFill="1"/>
    <xf numFmtId="9" fontId="7" fillId="0" borderId="0" xfId="6" applyNumberFormat="1" applyFont="1"/>
    <xf numFmtId="0" fontId="7" fillId="0" borderId="0" xfId="6" applyFont="1" applyAlignment="1">
      <alignment horizontal="left"/>
    </xf>
    <xf numFmtId="0" fontId="7" fillId="0" borderId="0" xfId="6" applyFont="1" applyBorder="1" applyAlignment="1"/>
    <xf numFmtId="0" fontId="7" fillId="0" borderId="0" xfId="6" applyFont="1" applyBorder="1"/>
    <xf numFmtId="0" fontId="7" fillId="0" borderId="0" xfId="6" applyFont="1" applyAlignment="1">
      <alignment horizontal="left" wrapText="1"/>
    </xf>
    <xf numFmtId="49" fontId="7" fillId="0" borderId="11" xfId="7" applyNumberFormat="1" applyFont="1" applyFill="1" applyBorder="1" applyAlignment="1" applyProtection="1">
      <alignment horizontal="left" vertical="center" wrapText="1"/>
    </xf>
    <xf numFmtId="49" fontId="7" fillId="0" borderId="0" xfId="6" applyNumberFormat="1" applyFont="1" applyBorder="1" applyAlignment="1"/>
    <xf numFmtId="0" fontId="7" fillId="0" borderId="0" xfId="6" applyFont="1" applyBorder="1" applyAlignment="1">
      <alignment horizontal="left"/>
    </xf>
    <xf numFmtId="0" fontId="7" fillId="0" borderId="0" xfId="6" applyFont="1" applyBorder="1" applyAlignment="1">
      <alignment horizontal="center"/>
    </xf>
    <xf numFmtId="4" fontId="7" fillId="0" borderId="0" xfId="6" applyNumberFormat="1" applyFont="1"/>
    <xf numFmtId="0" fontId="7" fillId="0" borderId="1" xfId="6" applyFont="1" applyBorder="1" applyAlignment="1">
      <alignment horizontal="center" vertical="center" wrapText="1"/>
    </xf>
    <xf numFmtId="0" fontId="7" fillId="0" borderId="1" xfId="6" applyFont="1" applyBorder="1" applyAlignment="1">
      <alignment horizontal="center" vertical="center"/>
    </xf>
    <xf numFmtId="49" fontId="7" fillId="0" borderId="1" xfId="6" applyNumberFormat="1" applyFont="1" applyBorder="1" applyAlignment="1">
      <alignment horizontal="center" vertical="center"/>
    </xf>
    <xf numFmtId="0" fontId="7" fillId="0" borderId="1" xfId="6" applyFont="1" applyBorder="1" applyAlignment="1">
      <alignment horizontal="justify" vertical="center" wrapText="1"/>
    </xf>
    <xf numFmtId="3" fontId="7" fillId="2" borderId="1" xfId="6" applyNumberFormat="1" applyFont="1" applyFill="1" applyBorder="1" applyAlignment="1">
      <alignment horizontal="center" vertical="center"/>
    </xf>
    <xf numFmtId="0" fontId="7" fillId="0" borderId="1" xfId="6" applyFont="1" applyBorder="1" applyAlignment="1">
      <alignment horizontal="left" vertical="center" wrapText="1"/>
    </xf>
    <xf numFmtId="10" fontId="7" fillId="0" borderId="0" xfId="6" applyNumberFormat="1" applyFont="1" applyFill="1"/>
    <xf numFmtId="10" fontId="7" fillId="0" borderId="0" xfId="6" applyNumberFormat="1" applyFont="1"/>
    <xf numFmtId="3" fontId="7" fillId="0" borderId="1" xfId="6" applyNumberFormat="1" applyFont="1" applyFill="1" applyBorder="1" applyAlignment="1">
      <alignment horizontal="center" vertical="center"/>
    </xf>
    <xf numFmtId="0" fontId="7" fillId="0" borderId="1" xfId="6" applyFont="1" applyBorder="1" applyAlignment="1">
      <alignment horizontal="justify" vertical="top" wrapText="1"/>
    </xf>
    <xf numFmtId="0" fontId="7" fillId="0" borderId="1" xfId="6" applyFont="1" applyFill="1" applyBorder="1" applyAlignment="1">
      <alignment horizontal="justify" vertical="center" wrapText="1"/>
    </xf>
    <xf numFmtId="3" fontId="7" fillId="0" borderId="1" xfId="6" applyNumberFormat="1" applyFont="1" applyBorder="1" applyAlignment="1">
      <alignment horizontal="center" vertical="center"/>
    </xf>
    <xf numFmtId="0" fontId="7" fillId="0" borderId="1" xfId="8" applyFont="1" applyFill="1" applyBorder="1" applyAlignment="1" applyProtection="1">
      <alignment horizontal="left" vertical="center" wrapText="1"/>
    </xf>
    <xf numFmtId="0" fontId="7" fillId="0" borderId="1" xfId="8" applyFont="1" applyFill="1" applyBorder="1" applyAlignment="1" applyProtection="1">
      <alignment horizontal="left" vertical="center" wrapText="1" indent="1"/>
    </xf>
    <xf numFmtId="3" fontId="7" fillId="0" borderId="1" xfId="8" applyNumberFormat="1" applyFont="1" applyFill="1" applyBorder="1" applyAlignment="1" applyProtection="1">
      <alignment horizontal="left" vertical="center" wrapText="1" indent="1"/>
    </xf>
    <xf numFmtId="0" fontId="7" fillId="0" borderId="2" xfId="8" applyFont="1" applyFill="1" applyBorder="1" applyAlignment="1" applyProtection="1">
      <alignment horizontal="left" vertical="center" wrapText="1"/>
    </xf>
    <xf numFmtId="0" fontId="7" fillId="0" borderId="1" xfId="6" applyFont="1" applyBorder="1" applyAlignment="1">
      <alignment horizontal="center" wrapText="1"/>
    </xf>
    <xf numFmtId="0" fontId="7" fillId="0" borderId="1" xfId="9" applyFont="1" applyFill="1" applyBorder="1" applyAlignment="1" applyProtection="1">
      <alignment horizontal="left" vertical="center" wrapText="1"/>
    </xf>
    <xf numFmtId="0" fontId="7" fillId="0" borderId="0" xfId="6" applyFont="1" applyAlignment="1">
      <alignment horizontal="center" vertical="center" wrapText="1"/>
    </xf>
    <xf numFmtId="4" fontId="7" fillId="0" borderId="1" xfId="6" applyNumberFormat="1" applyFont="1" applyBorder="1" applyAlignment="1">
      <alignment horizontal="center" vertical="center"/>
    </xf>
    <xf numFmtId="3" fontId="7" fillId="0" borderId="1" xfId="10" applyNumberFormat="1" applyFont="1" applyFill="1" applyBorder="1" applyAlignment="1" applyProtection="1">
      <alignment horizontal="center" vertical="center"/>
      <protection locked="0"/>
    </xf>
    <xf numFmtId="3" fontId="7" fillId="0" borderId="1" xfId="10" applyNumberFormat="1" applyFont="1" applyFill="1" applyBorder="1" applyAlignment="1">
      <alignment horizontal="center" vertical="center"/>
    </xf>
    <xf numFmtId="0" fontId="7" fillId="0" borderId="0" xfId="6" applyFont="1" applyFill="1" applyAlignment="1">
      <alignment vertical="center"/>
    </xf>
    <xf numFmtId="0" fontId="7" fillId="0" borderId="0" xfId="6" applyFont="1" applyFill="1" applyBorder="1"/>
    <xf numFmtId="0" fontId="7" fillId="0" borderId="1" xfId="6" applyFont="1" applyFill="1" applyBorder="1" applyAlignment="1">
      <alignment horizontal="center" vertical="center"/>
    </xf>
    <xf numFmtId="4" fontId="7" fillId="0" borderId="0" xfId="6" applyNumberFormat="1" applyFont="1" applyFill="1" applyBorder="1" applyAlignment="1">
      <alignment horizontal="center" vertical="center"/>
    </xf>
    <xf numFmtId="4" fontId="7" fillId="0" borderId="0" xfId="6" applyNumberFormat="1" applyFont="1" applyBorder="1"/>
    <xf numFmtId="2" fontId="7" fillId="0" borderId="0" xfId="6" applyNumberFormat="1" applyFont="1" applyFill="1" applyBorder="1" applyAlignment="1">
      <alignment horizontal="center" vertical="center"/>
    </xf>
    <xf numFmtId="0" fontId="7" fillId="0" borderId="9" xfId="6" applyFont="1" applyFill="1" applyBorder="1" applyAlignment="1">
      <alignment horizontal="center" vertical="center"/>
    </xf>
    <xf numFmtId="0" fontId="7" fillId="0" borderId="1" xfId="6" applyFont="1" applyBorder="1" applyAlignment="1">
      <alignment vertical="center" wrapText="1"/>
    </xf>
    <xf numFmtId="0" fontId="7" fillId="0" borderId="9" xfId="6" applyFont="1" applyBorder="1" applyAlignment="1">
      <alignment horizontal="center" vertical="center"/>
    </xf>
    <xf numFmtId="3" fontId="7" fillId="0" borderId="3" xfId="6" applyNumberFormat="1" applyFont="1" applyBorder="1" applyAlignment="1">
      <alignment horizontal="center" vertical="center"/>
    </xf>
    <xf numFmtId="0" fontId="7" fillId="0" borderId="3" xfId="6" applyFont="1" applyBorder="1" applyAlignment="1">
      <alignment horizontal="center" vertical="center"/>
    </xf>
    <xf numFmtId="0" fontId="7" fillId="2" borderId="0" xfId="6" applyFont="1" applyFill="1"/>
    <xf numFmtId="0" fontId="7" fillId="2" borderId="0" xfId="6" applyFont="1" applyFill="1" applyBorder="1" applyAlignment="1">
      <alignment wrapText="1"/>
    </xf>
    <xf numFmtId="9" fontId="7" fillId="2" borderId="0" xfId="6" applyNumberFormat="1" applyFont="1" applyFill="1"/>
    <xf numFmtId="0" fontId="26" fillId="2" borderId="0" xfId="6" applyFont="1" applyFill="1"/>
    <xf numFmtId="0" fontId="7" fillId="0" borderId="0" xfId="11" applyFont="1" applyFill="1" applyAlignment="1">
      <alignment wrapText="1"/>
    </xf>
    <xf numFmtId="9" fontId="7" fillId="2" borderId="0" xfId="11" applyNumberFormat="1" applyFont="1" applyFill="1" applyAlignment="1">
      <alignment wrapText="1"/>
    </xf>
    <xf numFmtId="0" fontId="7" fillId="2" borderId="0" xfId="11" applyFont="1" applyFill="1" applyAlignment="1">
      <alignment wrapText="1"/>
    </xf>
    <xf numFmtId="0" fontId="7" fillId="0" borderId="0" xfId="6" applyFont="1" applyFill="1" applyAlignment="1">
      <alignment wrapText="1"/>
    </xf>
    <xf numFmtId="9" fontId="7" fillId="0" borderId="0" xfId="6" applyNumberFormat="1" applyFont="1" applyFill="1" applyAlignment="1">
      <alignment wrapText="1"/>
    </xf>
    <xf numFmtId="0" fontId="26" fillId="0" borderId="0" xfId="6" applyFont="1" applyFill="1"/>
    <xf numFmtId="0" fontId="7" fillId="2" borderId="0" xfId="6" applyFont="1" applyFill="1" applyAlignment="1">
      <alignment wrapText="1"/>
    </xf>
    <xf numFmtId="9" fontId="7" fillId="2" borderId="0" xfId="6" applyNumberFormat="1" applyFont="1" applyFill="1" applyAlignment="1">
      <alignment wrapText="1"/>
    </xf>
    <xf numFmtId="0" fontId="20"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22" fillId="0" borderId="0" xfId="0" applyFont="1" applyAlignment="1">
      <alignment vertical="center"/>
    </xf>
    <xf numFmtId="0" fontId="22" fillId="0" borderId="1" xfId="0" applyFont="1" applyBorder="1" applyAlignment="1">
      <alignment horizontal="center" vertical="center" wrapText="1"/>
    </xf>
    <xf numFmtId="0" fontId="22" fillId="2" borderId="1" xfId="0" applyFont="1" applyFill="1" applyBorder="1" applyAlignment="1">
      <alignment horizontal="left" vertical="center" wrapText="1"/>
    </xf>
    <xf numFmtId="3" fontId="27" fillId="0" borderId="0" xfId="0" applyNumberFormat="1" applyFont="1" applyAlignment="1">
      <alignment vertical="center"/>
    </xf>
    <xf numFmtId="0" fontId="27" fillId="0" borderId="0" xfId="0" applyFont="1" applyAlignment="1">
      <alignment vertical="center"/>
    </xf>
    <xf numFmtId="3" fontId="22" fillId="2"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0" xfId="0" applyFont="1" applyFill="1" applyAlignment="1">
      <alignment vertical="center"/>
    </xf>
    <xf numFmtId="0" fontId="22" fillId="2" borderId="1" xfId="0" applyFont="1" applyFill="1" applyBorder="1" applyAlignment="1">
      <alignment horizontal="center" vertical="center" wrapText="1"/>
    </xf>
    <xf numFmtId="3" fontId="22" fillId="0" borderId="0" xfId="0" applyNumberFormat="1" applyFont="1" applyFill="1" applyBorder="1" applyAlignment="1">
      <alignment vertical="center" wrapText="1"/>
    </xf>
    <xf numFmtId="0" fontId="20" fillId="0" borderId="0" xfId="6" applyFont="1" applyFill="1"/>
    <xf numFmtId="0" fontId="20" fillId="0" borderId="0" xfId="6" applyFont="1"/>
    <xf numFmtId="0" fontId="3" fillId="0" borderId="0" xfId="6" applyFont="1" applyFill="1"/>
    <xf numFmtId="0" fontId="7" fillId="0" borderId="0" xfId="6" applyFont="1" applyFill="1" applyAlignment="1">
      <alignment horizontal="left"/>
    </xf>
    <xf numFmtId="0" fontId="7" fillId="0" borderId="7" xfId="6" applyFont="1" applyFill="1" applyBorder="1" applyAlignment="1"/>
    <xf numFmtId="4" fontId="7" fillId="0" borderId="0" xfId="6" applyNumberFormat="1" applyFont="1" applyFill="1"/>
    <xf numFmtId="0" fontId="7" fillId="0" borderId="9" xfId="6" applyFont="1" applyFill="1" applyBorder="1" applyAlignment="1">
      <alignment horizontal="center" vertical="center"/>
    </xf>
    <xf numFmtId="0" fontId="22" fillId="0" borderId="0" xfId="6" applyFont="1" applyFill="1"/>
    <xf numFmtId="49" fontId="7" fillId="0" borderId="1" xfId="6" applyNumberFormat="1" applyFont="1" applyFill="1" applyBorder="1" applyAlignment="1">
      <alignment horizontal="center" vertical="center"/>
    </xf>
    <xf numFmtId="0" fontId="7" fillId="0" borderId="1" xfId="6" applyFont="1" applyFill="1" applyBorder="1" applyAlignment="1">
      <alignment vertical="center" wrapText="1"/>
    </xf>
    <xf numFmtId="0" fontId="7" fillId="0" borderId="1" xfId="6" applyFont="1" applyFill="1" applyBorder="1" applyAlignment="1">
      <alignment horizontal="center" vertical="center" wrapText="1"/>
    </xf>
    <xf numFmtId="0" fontId="27" fillId="0" borderId="0" xfId="6" applyFont="1" applyFill="1"/>
    <xf numFmtId="4" fontId="7" fillId="0" borderId="1" xfId="6" applyNumberFormat="1" applyFont="1" applyFill="1" applyBorder="1" applyAlignment="1">
      <alignment vertical="center" wrapText="1"/>
    </xf>
    <xf numFmtId="0" fontId="3" fillId="0" borderId="1" xfId="6" applyFont="1" applyFill="1" applyBorder="1" applyAlignment="1">
      <alignment vertical="center" wrapText="1"/>
    </xf>
    <xf numFmtId="0" fontId="20" fillId="0" borderId="1" xfId="6" applyFont="1" applyFill="1" applyBorder="1" applyAlignment="1">
      <alignment vertical="center" wrapText="1"/>
    </xf>
    <xf numFmtId="49" fontId="21" fillId="0" borderId="1" xfId="6" applyNumberFormat="1" applyFont="1" applyFill="1" applyBorder="1" applyAlignment="1">
      <alignment horizontal="center" vertical="center"/>
    </xf>
    <xf numFmtId="0" fontId="21" fillId="0" borderId="1" xfId="6" applyFont="1" applyFill="1" applyBorder="1" applyAlignment="1">
      <alignment vertical="center" wrapText="1"/>
    </xf>
    <xf numFmtId="0" fontId="21" fillId="0" borderId="9" xfId="6" applyFont="1" applyFill="1" applyBorder="1" applyAlignment="1">
      <alignment horizontal="center" vertical="center"/>
    </xf>
    <xf numFmtId="49" fontId="20" fillId="0" borderId="1" xfId="6" applyNumberFormat="1" applyFont="1" applyFill="1" applyBorder="1" applyAlignment="1">
      <alignment horizontal="center" vertical="center"/>
    </xf>
    <xf numFmtId="0" fontId="20" fillId="0" borderId="9" xfId="6" applyFont="1" applyFill="1" applyBorder="1" applyAlignment="1">
      <alignment horizontal="center" vertical="center"/>
    </xf>
    <xf numFmtId="2" fontId="22" fillId="0" borderId="0" xfId="6" applyNumberFormat="1" applyFont="1" applyFill="1"/>
    <xf numFmtId="4" fontId="3" fillId="0" borderId="0" xfId="6" applyNumberFormat="1" applyFont="1" applyFill="1"/>
    <xf numFmtId="0" fontId="11" fillId="0" borderId="0" xfId="6" applyFont="1" applyFill="1"/>
    <xf numFmtId="0" fontId="7" fillId="0" borderId="0" xfId="6" applyFont="1" applyFill="1" applyBorder="1" applyAlignment="1"/>
    <xf numFmtId="0" fontId="11" fillId="0" borderId="0" xfId="6" applyFont="1" applyFill="1" applyBorder="1" applyAlignment="1"/>
    <xf numFmtId="0" fontId="7" fillId="0" borderId="0" xfId="6" applyFont="1" applyFill="1" applyAlignment="1">
      <alignment horizontal="left" wrapText="1"/>
    </xf>
    <xf numFmtId="49" fontId="7" fillId="0" borderId="0" xfId="6" applyNumberFormat="1" applyFont="1" applyFill="1" applyBorder="1" applyAlignment="1"/>
    <xf numFmtId="49" fontId="11" fillId="0" borderId="0" xfId="6" applyNumberFormat="1" applyFont="1" applyFill="1" applyBorder="1" applyAlignment="1"/>
    <xf numFmtId="0" fontId="7" fillId="0" borderId="0" xfId="6" applyFont="1" applyFill="1" applyBorder="1" applyAlignment="1">
      <alignment horizontal="left"/>
    </xf>
    <xf numFmtId="0" fontId="7" fillId="0" borderId="0" xfId="6" applyFont="1" applyFill="1" applyBorder="1" applyAlignment="1">
      <alignment horizontal="center"/>
    </xf>
    <xf numFmtId="0" fontId="11" fillId="0" borderId="0" xfId="6" applyFont="1" applyFill="1" applyBorder="1" applyAlignment="1">
      <alignment horizontal="center"/>
    </xf>
    <xf numFmtId="4" fontId="11" fillId="0" borderId="0" xfId="6" applyNumberFormat="1" applyFont="1" applyFill="1"/>
    <xf numFmtId="0" fontId="11" fillId="0" borderId="1" xfId="6" applyFont="1" applyFill="1" applyBorder="1" applyAlignment="1">
      <alignment horizontal="center" vertical="center"/>
    </xf>
    <xf numFmtId="0" fontId="11" fillId="0" borderId="1" xfId="6" applyFont="1" applyFill="1" applyBorder="1" applyAlignment="1">
      <alignment horizontal="center" vertical="center" wrapText="1"/>
    </xf>
    <xf numFmtId="0" fontId="7" fillId="0" borderId="1" xfId="6" applyFont="1" applyFill="1" applyBorder="1" applyAlignment="1">
      <alignment horizontal="left" vertical="center" wrapText="1"/>
    </xf>
    <xf numFmtId="0" fontId="7" fillId="0" borderId="1" xfId="6" applyFont="1" applyFill="1" applyBorder="1" applyAlignment="1">
      <alignment horizontal="justify" vertical="top" wrapText="1"/>
    </xf>
    <xf numFmtId="0" fontId="7" fillId="0" borderId="1" xfId="2" applyFont="1" applyFill="1" applyBorder="1" applyAlignment="1">
      <alignment horizontal="left" vertical="center" wrapText="1"/>
    </xf>
    <xf numFmtId="3" fontId="7" fillId="0" borderId="1" xfId="6" applyNumberFormat="1" applyFont="1" applyFill="1" applyBorder="1" applyAlignment="1">
      <alignment horizontal="center" vertical="center" wrapText="1"/>
    </xf>
    <xf numFmtId="3" fontId="11" fillId="0" borderId="1" xfId="6" applyNumberFormat="1" applyFont="1" applyFill="1" applyBorder="1" applyAlignment="1">
      <alignment horizontal="center" vertical="center" wrapText="1"/>
    </xf>
    <xf numFmtId="3" fontId="11" fillId="0" borderId="1" xfId="6" applyNumberFormat="1" applyFont="1" applyFill="1" applyBorder="1" applyAlignment="1">
      <alignment horizontal="center" vertical="center"/>
    </xf>
    <xf numFmtId="0" fontId="7" fillId="0" borderId="0" xfId="6" applyFont="1" applyFill="1" applyBorder="1" applyAlignment="1">
      <alignment wrapText="1"/>
    </xf>
    <xf numFmtId="0" fontId="3" fillId="0" borderId="0" xfId="0" applyFont="1" applyFill="1"/>
    <xf numFmtId="4" fontId="3" fillId="0" borderId="0" xfId="0" applyNumberFormat="1" applyFont="1" applyFill="1"/>
    <xf numFmtId="0" fontId="3" fillId="0" borderId="0" xfId="0" applyFont="1" applyFill="1" applyAlignment="1">
      <alignment horizontal="left"/>
    </xf>
    <xf numFmtId="4" fontId="5" fillId="0" borderId="0" xfId="0" applyNumberFormat="1" applyFont="1" applyFill="1" applyAlignment="1">
      <alignment horizontal="center"/>
    </xf>
    <xf numFmtId="0" fontId="5" fillId="0" borderId="0" xfId="0" applyFont="1" applyFill="1" applyAlignment="1">
      <alignment horizontal="center"/>
    </xf>
    <xf numFmtId="0" fontId="5" fillId="0" borderId="0" xfId="0" applyFont="1" applyFill="1" applyAlignment="1">
      <alignment horizontal="left"/>
    </xf>
    <xf numFmtId="0" fontId="14" fillId="0" borderId="0" xfId="0" applyFont="1" applyFill="1" applyAlignment="1">
      <alignment horizontal="center"/>
    </xf>
    <xf numFmtId="0" fontId="7" fillId="0" borderId="0" xfId="0" applyFont="1" applyFill="1" applyAlignment="1">
      <alignment horizontal="left"/>
    </xf>
    <xf numFmtId="0" fontId="5" fillId="0" borderId="0" xfId="0" applyFont="1" applyFill="1" applyBorder="1" applyAlignment="1">
      <alignment horizontal="center"/>
    </xf>
    <xf numFmtId="164" fontId="14" fillId="0" borderId="0" xfId="0" applyNumberFormat="1" applyFont="1" applyFill="1" applyAlignment="1">
      <alignment horizontal="center"/>
    </xf>
    <xf numFmtId="43" fontId="3" fillId="0" borderId="0" xfId="1" applyFont="1" applyFill="1"/>
    <xf numFmtId="4" fontId="5" fillId="0" borderId="0" xfId="1" applyNumberFormat="1" applyFont="1" applyFill="1" applyAlignment="1">
      <alignment horizontal="center"/>
    </xf>
    <xf numFmtId="169" fontId="14" fillId="0" borderId="0" xfId="1" applyNumberFormat="1" applyFont="1" applyFill="1" applyAlignment="1">
      <alignment horizontal="center"/>
    </xf>
    <xf numFmtId="4" fontId="14" fillId="0" borderId="0" xfId="0" applyNumberFormat="1" applyFont="1" applyFill="1" applyAlignment="1">
      <alignment horizontal="center"/>
    </xf>
    <xf numFmtId="0" fontId="7" fillId="0" borderId="1" xfId="0" applyFont="1" applyFill="1" applyBorder="1" applyAlignment="1">
      <alignment horizontal="center"/>
    </xf>
    <xf numFmtId="4" fontId="7" fillId="0" borderId="1" xfId="0" applyNumberFormat="1" applyFont="1" applyFill="1" applyBorder="1" applyAlignment="1">
      <alignment horizont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4" fontId="7" fillId="0" borderId="1" xfId="0" applyNumberFormat="1" applyFont="1" applyFill="1" applyBorder="1" applyAlignment="1">
      <alignment horizontal="left" vertical="center"/>
    </xf>
    <xf numFmtId="3" fontId="7" fillId="2" borderId="1" xfId="0" applyNumberFormat="1" applyFont="1" applyFill="1" applyBorder="1" applyAlignment="1">
      <alignment horizontal="center" vertical="center"/>
    </xf>
    <xf numFmtId="0" fontId="16" fillId="0" borderId="0" xfId="0" applyFont="1" applyFill="1"/>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vertical="center" wrapText="1"/>
    </xf>
    <xf numFmtId="0" fontId="29" fillId="0" borderId="1" xfId="0" applyFont="1" applyFill="1" applyBorder="1" applyAlignment="1">
      <alignment horizontal="left" vertical="center" wrapText="1" indent="2"/>
    </xf>
    <xf numFmtId="0" fontId="16" fillId="0" borderId="1" xfId="0" applyFont="1" applyFill="1" applyBorder="1" applyAlignment="1">
      <alignment horizontal="left" vertical="center" wrapText="1"/>
    </xf>
    <xf numFmtId="4"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left" vertical="top" wrapText="1"/>
    </xf>
    <xf numFmtId="0" fontId="7" fillId="0" borderId="1" xfId="0" applyFont="1" applyFill="1" applyBorder="1" applyAlignment="1">
      <alignment horizontal="left" vertical="center" wrapText="1"/>
    </xf>
    <xf numFmtId="0" fontId="3" fillId="0" borderId="0" xfId="0" applyFont="1" applyFill="1" applyBorder="1"/>
    <xf numFmtId="0" fontId="3" fillId="0" borderId="0" xfId="0" applyFont="1" applyFill="1" applyBorder="1" applyAlignment="1">
      <alignment vertical="center" wrapText="1"/>
    </xf>
    <xf numFmtId="0" fontId="3" fillId="0" borderId="0" xfId="0" applyFont="1" applyFill="1" applyBorder="1" applyAlignment="1">
      <alignment horizontal="left" wrapText="1"/>
    </xf>
    <xf numFmtId="0" fontId="7" fillId="0" borderId="0" xfId="0" applyFont="1" applyFill="1"/>
    <xf numFmtId="4" fontId="7" fillId="0" borderId="0" xfId="0" applyNumberFormat="1" applyFont="1" applyFill="1"/>
    <xf numFmtId="3" fontId="7" fillId="0" borderId="1" xfId="0" applyNumberFormat="1" applyFont="1" applyBorder="1" applyAlignment="1">
      <alignment horizontal="center" vertical="center"/>
    </xf>
    <xf numFmtId="3" fontId="7" fillId="2" borderId="1" xfId="3" applyNumberFormat="1" applyFont="1" applyFill="1" applyBorder="1" applyAlignment="1">
      <alignment horizontal="center" vertical="center" wrapText="1"/>
    </xf>
    <xf numFmtId="3" fontId="7" fillId="2" borderId="1" xfId="5" applyNumberFormat="1" applyFont="1" applyFill="1" applyBorder="1" applyAlignment="1">
      <alignment horizontal="center" vertical="center"/>
    </xf>
    <xf numFmtId="0" fontId="22" fillId="0" borderId="1" xfId="0" applyFont="1" applyBorder="1" applyAlignment="1">
      <alignment horizontal="center" vertical="center"/>
    </xf>
    <xf numFmtId="3" fontId="7" fillId="0" borderId="3" xfId="6" applyNumberFormat="1" applyFont="1" applyFill="1" applyBorder="1" applyAlignment="1">
      <alignment horizontal="center" vertical="center"/>
    </xf>
    <xf numFmtId="3" fontId="7" fillId="0" borderId="9" xfId="6" applyNumberFormat="1" applyFont="1" applyFill="1" applyBorder="1" applyAlignment="1">
      <alignment horizontal="center" vertical="center"/>
    </xf>
    <xf numFmtId="3" fontId="12" fillId="0" borderId="9" xfId="6" applyNumberFormat="1" applyFont="1" applyFill="1" applyBorder="1" applyAlignment="1">
      <alignment horizontal="center" vertical="center"/>
    </xf>
    <xf numFmtId="3" fontId="21" fillId="0" borderId="9" xfId="6" applyNumberFormat="1" applyFont="1" applyFill="1" applyBorder="1" applyAlignment="1">
      <alignment horizontal="center" vertical="center"/>
    </xf>
    <xf numFmtId="3" fontId="20" fillId="0" borderId="9" xfId="6" applyNumberFormat="1" applyFont="1" applyFill="1" applyBorder="1" applyAlignment="1">
      <alignment horizontal="center" vertical="center"/>
    </xf>
    <xf numFmtId="3" fontId="22" fillId="0" borderId="9" xfId="0" applyNumberFormat="1" applyFont="1" applyFill="1" applyBorder="1" applyAlignment="1">
      <alignment horizontal="center" vertical="center"/>
    </xf>
    <xf numFmtId="3" fontId="7" fillId="0" borderId="9" xfId="10" applyNumberFormat="1" applyFont="1" applyFill="1" applyBorder="1" applyAlignment="1">
      <alignment horizontal="center" vertical="center"/>
    </xf>
    <xf numFmtId="3" fontId="20" fillId="0" borderId="9" xfId="6" applyNumberFormat="1" applyFont="1" applyFill="1" applyBorder="1" applyAlignment="1">
      <alignment horizontal="center" vertical="center" wrapText="1"/>
    </xf>
    <xf numFmtId="4" fontId="7" fillId="0" borderId="1" xfId="6" applyNumberFormat="1" applyFont="1" applyFill="1" applyBorder="1" applyAlignment="1">
      <alignment horizontal="right" vertical="center"/>
    </xf>
    <xf numFmtId="0" fontId="31" fillId="0" borderId="1" xfId="6" applyFont="1" applyFill="1" applyBorder="1" applyAlignment="1">
      <alignment vertical="center" wrapText="1"/>
    </xf>
    <xf numFmtId="0" fontId="31" fillId="0" borderId="9" xfId="6" applyFont="1" applyFill="1" applyBorder="1" applyAlignment="1">
      <alignment horizontal="center" vertical="center"/>
    </xf>
    <xf numFmtId="3" fontId="31" fillId="0" borderId="9" xfId="6" applyNumberFormat="1" applyFont="1" applyFill="1" applyBorder="1" applyAlignment="1">
      <alignment horizontal="center" vertical="center"/>
    </xf>
    <xf numFmtId="49" fontId="7" fillId="0" borderId="1" xfId="0" applyNumberFormat="1" applyFont="1" applyBorder="1" applyAlignment="1">
      <alignment horizontal="center" vertical="center"/>
    </xf>
    <xf numFmtId="0" fontId="7" fillId="0" borderId="1" xfId="0" applyFont="1" applyBorder="1" applyAlignment="1">
      <alignment horizontal="justify" vertical="center" wrapText="1"/>
    </xf>
    <xf numFmtId="49" fontId="7" fillId="2" borderId="1" xfId="0" applyNumberFormat="1" applyFont="1" applyFill="1" applyBorder="1" applyAlignment="1">
      <alignment vertical="center"/>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165"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4"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2" borderId="1" xfId="0" applyFont="1" applyFill="1" applyBorder="1" applyAlignment="1">
      <alignment horizontal="left" vertical="top" wrapText="1"/>
    </xf>
    <xf numFmtId="0" fontId="11" fillId="0" borderId="1" xfId="0" quotePrefix="1" applyFont="1" applyBorder="1" applyAlignment="1">
      <alignment horizontal="left" vertical="top" wrapText="1"/>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top" wrapText="1"/>
    </xf>
    <xf numFmtId="0" fontId="12" fillId="0" borderId="1" xfId="0" applyFont="1" applyBorder="1" applyAlignment="1">
      <alignment horizontal="left" vertical="center"/>
    </xf>
    <xf numFmtId="0" fontId="7" fillId="0" borderId="1" xfId="6" applyFont="1" applyFill="1" applyBorder="1" applyAlignment="1">
      <alignment horizontal="center" vertical="center" wrapText="1"/>
    </xf>
    <xf numFmtId="3" fontId="7" fillId="0" borderId="1" xfId="0" quotePrefix="1"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3" fontId="7" fillId="0" borderId="1" xfId="3" applyNumberFormat="1" applyFont="1" applyFill="1" applyBorder="1" applyAlignment="1">
      <alignment horizontal="center" vertical="center"/>
    </xf>
    <xf numFmtId="3" fontId="7" fillId="0" borderId="1" xfId="3" applyNumberFormat="1" applyFont="1" applyFill="1" applyBorder="1" applyAlignment="1">
      <alignment horizontal="center" vertical="center" wrapText="1"/>
    </xf>
    <xf numFmtId="3" fontId="7" fillId="2" borderId="1" xfId="2"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3" fontId="11" fillId="2" borderId="1" xfId="6" applyNumberFormat="1" applyFont="1" applyFill="1" applyBorder="1" applyAlignment="1">
      <alignment horizontal="center" vertical="center"/>
    </xf>
    <xf numFmtId="3" fontId="11" fillId="0" borderId="3" xfId="6" applyNumberFormat="1" applyFont="1" applyFill="1" applyBorder="1" applyAlignment="1">
      <alignment horizontal="center" vertical="center"/>
    </xf>
    <xf numFmtId="3" fontId="22" fillId="0" borderId="0" xfId="0" applyNumberFormat="1" applyFont="1" applyAlignment="1">
      <alignment vertical="center"/>
    </xf>
    <xf numFmtId="3" fontId="7" fillId="2" borderId="1" xfId="0" applyNumberFormat="1" applyFont="1" applyFill="1" applyBorder="1" applyAlignment="1">
      <alignment horizontal="center" vertical="center"/>
    </xf>
    <xf numFmtId="0" fontId="7" fillId="0" borderId="0" xfId="0" applyFont="1" applyBorder="1" applyAlignment="1">
      <alignment vertical="center"/>
    </xf>
    <xf numFmtId="0" fontId="7" fillId="0" borderId="7" xfId="0" applyFont="1" applyBorder="1" applyAlignment="1">
      <alignment vertical="center"/>
    </xf>
    <xf numFmtId="49" fontId="7" fillId="0" borderId="7" xfId="0" applyNumberFormat="1" applyFont="1" applyBorder="1" applyAlignment="1">
      <alignment vertical="center"/>
    </xf>
    <xf numFmtId="49" fontId="7" fillId="0" borderId="0" xfId="0" applyNumberFormat="1" applyFont="1" applyBorder="1" applyAlignment="1">
      <alignment vertical="center"/>
    </xf>
    <xf numFmtId="49" fontId="7" fillId="0" borderId="8" xfId="0" applyNumberFormat="1" applyFont="1" applyBorder="1" applyAlignment="1">
      <alignment vertical="center"/>
    </xf>
    <xf numFmtId="0" fontId="7" fillId="2" borderId="1" xfId="6" applyFont="1" applyFill="1" applyBorder="1" applyAlignment="1">
      <alignment horizontal="left" vertical="center" wrapText="1"/>
    </xf>
    <xf numFmtId="0" fontId="3" fillId="2" borderId="1" xfId="0" applyFont="1" applyFill="1" applyBorder="1" applyAlignment="1">
      <alignment horizontal="left" vertical="center" wrapText="1"/>
    </xf>
    <xf numFmtId="3" fontId="7" fillId="2" borderId="1" xfId="0" applyNumberFormat="1" applyFont="1" applyFill="1" applyBorder="1" applyAlignment="1">
      <alignment horizontal="center" vertical="center"/>
    </xf>
    <xf numFmtId="10" fontId="7" fillId="2" borderId="1" xfId="3" applyNumberFormat="1" applyFont="1" applyFill="1" applyBorder="1" applyAlignment="1">
      <alignment horizontal="center" vertical="center"/>
    </xf>
    <xf numFmtId="10" fontId="7" fillId="0" borderId="1" xfId="2" applyNumberFormat="1" applyFont="1" applyFill="1" applyBorder="1" applyAlignment="1">
      <alignment horizontal="center" vertical="center"/>
    </xf>
    <xf numFmtId="10" fontId="7" fillId="0" borderId="1" xfId="5" applyNumberFormat="1" applyFont="1" applyFill="1" applyBorder="1" applyAlignment="1">
      <alignment horizontal="center" vertical="center"/>
    </xf>
    <xf numFmtId="9" fontId="7" fillId="0" borderId="2" xfId="6" applyNumberFormat="1" applyFont="1" applyBorder="1" applyAlignment="1">
      <alignment horizontal="center" vertical="center"/>
    </xf>
    <xf numFmtId="9" fontId="11" fillId="0" borderId="2" xfId="6" applyNumberFormat="1" applyFont="1" applyFill="1" applyBorder="1" applyAlignment="1">
      <alignment horizontal="center" vertical="center"/>
    </xf>
    <xf numFmtId="10" fontId="7" fillId="0" borderId="9" xfId="6" applyNumberFormat="1" applyFont="1" applyFill="1" applyBorder="1" applyAlignment="1">
      <alignment horizontal="center" vertical="center"/>
    </xf>
    <xf numFmtId="10" fontId="7" fillId="0" borderId="1" xfId="3" applyNumberFormat="1" applyFont="1" applyFill="1" applyBorder="1" applyAlignment="1">
      <alignment horizontal="center" vertical="center"/>
    </xf>
    <xf numFmtId="0" fontId="7" fillId="0" borderId="1" xfId="6" applyFont="1" applyFill="1" applyBorder="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xf>
    <xf numFmtId="3" fontId="7" fillId="0" borderId="2"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3" fontId="7" fillId="0" borderId="3" xfId="0" applyNumberFormat="1" applyFont="1" applyFill="1" applyBorder="1" applyAlignment="1">
      <alignment horizontal="center" vertical="center"/>
    </xf>
    <xf numFmtId="0" fontId="7" fillId="0" borderId="4" xfId="0" applyFont="1" applyBorder="1" applyAlignment="1">
      <alignment horizontal="center"/>
    </xf>
    <xf numFmtId="0" fontId="7" fillId="0" borderId="5" xfId="0" applyFont="1" applyBorder="1" applyAlignment="1">
      <alignment horizontal="center"/>
    </xf>
    <xf numFmtId="0" fontId="7" fillId="0" borderId="0" xfId="5" applyFont="1" applyAlignment="1">
      <alignment horizontal="justify"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9" xfId="5" applyFont="1" applyFill="1" applyBorder="1" applyAlignment="1">
      <alignment horizontal="center" vertical="center"/>
    </xf>
    <xf numFmtId="0" fontId="7" fillId="0" borderId="10" xfId="5" applyFont="1" applyFill="1" applyBorder="1" applyAlignment="1">
      <alignment horizontal="center" vertical="center"/>
    </xf>
    <xf numFmtId="0" fontId="7" fillId="0" borderId="2" xfId="5" applyFont="1" applyFill="1" applyBorder="1" applyAlignment="1">
      <alignment horizontal="center" vertical="center"/>
    </xf>
    <xf numFmtId="0" fontId="7" fillId="0" borderId="3" xfId="5" applyFont="1" applyFill="1" applyBorder="1" applyAlignment="1">
      <alignment horizontal="center" vertical="center"/>
    </xf>
    <xf numFmtId="0" fontId="21" fillId="0" borderId="0" xfId="5" applyFont="1" applyAlignment="1">
      <alignment horizontal="center"/>
    </xf>
    <xf numFmtId="0" fontId="28" fillId="0" borderId="0" xfId="0" applyFont="1" applyAlignment="1">
      <alignment horizontal="justify" vertical="center" wrapText="1"/>
    </xf>
    <xf numFmtId="0" fontId="20" fillId="0" borderId="0" xfId="0" applyFont="1" applyAlignment="1">
      <alignment horizontal="justify" vertical="center" wrapText="1"/>
    </xf>
    <xf numFmtId="3" fontId="7" fillId="2" borderId="2" xfId="0" applyNumberFormat="1" applyFont="1" applyFill="1" applyBorder="1" applyAlignment="1">
      <alignment horizontal="center" vertical="center"/>
    </xf>
    <xf numFmtId="3" fontId="7" fillId="2" borderId="6" xfId="0" applyNumberFormat="1" applyFont="1" applyFill="1" applyBorder="1" applyAlignment="1">
      <alignment horizontal="center" vertical="center"/>
    </xf>
    <xf numFmtId="3" fontId="7" fillId="2" borderId="3" xfId="0" applyNumberFormat="1" applyFont="1" applyFill="1" applyBorder="1" applyAlignment="1">
      <alignment horizontal="center" vertical="center"/>
    </xf>
    <xf numFmtId="0" fontId="22" fillId="2" borderId="2"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3" xfId="0" applyFont="1" applyFill="1" applyBorder="1" applyAlignment="1">
      <alignment horizontal="left" vertical="center" wrapText="1"/>
    </xf>
    <xf numFmtId="3" fontId="7" fillId="2" borderId="1" xfId="0" applyNumberFormat="1" applyFont="1" applyFill="1" applyBorder="1" applyAlignment="1">
      <alignment horizontal="center" vertical="center"/>
    </xf>
    <xf numFmtId="0" fontId="32" fillId="2" borderId="1" xfId="0" applyFont="1" applyFill="1" applyBorder="1" applyAlignment="1">
      <alignment horizontal="center" vertical="center"/>
    </xf>
    <xf numFmtId="0" fontId="21" fillId="0" borderId="0" xfId="0" applyFont="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7" fillId="2" borderId="0" xfId="6" applyFont="1" applyFill="1" applyAlignment="1">
      <alignment horizontal="left" wrapText="1"/>
    </xf>
    <xf numFmtId="0" fontId="7" fillId="0" borderId="12" xfId="6" applyFont="1" applyFill="1" applyBorder="1" applyAlignment="1">
      <alignment horizontal="center" vertical="center" wrapText="1"/>
    </xf>
    <xf numFmtId="3" fontId="7" fillId="0" borderId="2" xfId="6" applyNumberFormat="1" applyFont="1" applyFill="1" applyBorder="1" applyAlignment="1">
      <alignment horizontal="center" vertical="center"/>
    </xf>
    <xf numFmtId="3" fontId="7" fillId="0" borderId="6" xfId="6" applyNumberFormat="1" applyFont="1" applyFill="1" applyBorder="1" applyAlignment="1">
      <alignment horizontal="center" vertical="center"/>
    </xf>
    <xf numFmtId="3" fontId="7" fillId="0" borderId="3" xfId="6" applyNumberFormat="1" applyFont="1" applyFill="1" applyBorder="1" applyAlignment="1">
      <alignment horizontal="center" vertical="center"/>
    </xf>
    <xf numFmtId="0" fontId="7" fillId="2" borderId="0" xfId="11" applyFont="1" applyFill="1" applyAlignment="1">
      <alignment horizontal="left" wrapText="1"/>
    </xf>
    <xf numFmtId="0" fontId="7" fillId="0" borderId="0" xfId="6" applyFont="1" applyFill="1" applyAlignment="1">
      <alignment horizontal="left" wrapText="1"/>
    </xf>
    <xf numFmtId="0" fontId="21" fillId="0" borderId="0" xfId="6" applyFont="1" applyAlignment="1">
      <alignment horizontal="center"/>
    </xf>
    <xf numFmtId="0" fontId="7" fillId="0" borderId="1" xfId="6" applyFont="1" applyBorder="1" applyAlignment="1">
      <alignment horizontal="center" vertical="center"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7" fillId="0" borderId="3" xfId="6" applyFont="1" applyBorder="1" applyAlignment="1">
      <alignment horizontal="center" vertical="center"/>
    </xf>
    <xf numFmtId="0" fontId="7" fillId="0" borderId="9" xfId="6" applyFont="1" applyBorder="1" applyAlignment="1">
      <alignment horizontal="center" vertical="center"/>
    </xf>
    <xf numFmtId="0" fontId="7" fillId="0" borderId="10" xfId="6" applyFont="1" applyBorder="1" applyAlignment="1">
      <alignment horizontal="center" vertical="center"/>
    </xf>
    <xf numFmtId="0" fontId="7" fillId="0" borderId="2" xfId="6" applyFont="1" applyBorder="1" applyAlignment="1">
      <alignment horizontal="center" vertical="center" wrapText="1"/>
    </xf>
    <xf numFmtId="0" fontId="7" fillId="0" borderId="3" xfId="6" applyFont="1" applyBorder="1" applyAlignment="1">
      <alignment horizontal="center" vertical="center" wrapText="1"/>
    </xf>
    <xf numFmtId="0" fontId="30" fillId="0" borderId="0" xfId="6" applyFont="1" applyFill="1" applyAlignment="1">
      <alignment horizontal="justify" wrapText="1"/>
    </xf>
    <xf numFmtId="0" fontId="7" fillId="0" borderId="0" xfId="6" applyFont="1" applyFill="1" applyAlignment="1">
      <alignment horizontal="justify" wrapText="1"/>
    </xf>
    <xf numFmtId="0" fontId="21" fillId="0" borderId="0" xfId="6" applyFont="1" applyFill="1" applyAlignment="1">
      <alignment horizontal="center"/>
    </xf>
    <xf numFmtId="49" fontId="7" fillId="0" borderId="7" xfId="6" applyNumberFormat="1" applyFont="1" applyFill="1" applyBorder="1" applyAlignment="1">
      <alignment horizontal="left"/>
    </xf>
    <xf numFmtId="49" fontId="7" fillId="0" borderId="8" xfId="6" applyNumberFormat="1" applyFont="1" applyFill="1" applyBorder="1" applyAlignment="1">
      <alignment horizontal="left"/>
    </xf>
    <xf numFmtId="0" fontId="7" fillId="0" borderId="2" xfId="6" applyFont="1" applyFill="1" applyBorder="1" applyAlignment="1">
      <alignment horizontal="center" vertical="center" wrapText="1"/>
    </xf>
    <xf numFmtId="0" fontId="7" fillId="0" borderId="3" xfId="6" applyFont="1" applyFill="1" applyBorder="1" applyAlignment="1">
      <alignment horizontal="center" vertical="center" wrapText="1"/>
    </xf>
    <xf numFmtId="0" fontId="7" fillId="0" borderId="9" xfId="6" applyFont="1" applyFill="1" applyBorder="1" applyAlignment="1">
      <alignment horizontal="center" vertical="center"/>
    </xf>
    <xf numFmtId="0" fontId="7" fillId="0" borderId="8" xfId="6" applyFont="1" applyFill="1" applyBorder="1" applyAlignment="1">
      <alignment horizontal="center" vertical="center"/>
    </xf>
    <xf numFmtId="0" fontId="7" fillId="0" borderId="1" xfId="6" applyFont="1" applyFill="1" applyBorder="1" applyAlignment="1">
      <alignment horizontal="center" vertical="center" wrapText="1"/>
    </xf>
    <xf numFmtId="0" fontId="7" fillId="0" borderId="2" xfId="6" applyFont="1" applyFill="1" applyBorder="1" applyAlignment="1">
      <alignment horizontal="left" vertical="center" wrapText="1"/>
    </xf>
    <xf numFmtId="0" fontId="7" fillId="0" borderId="3" xfId="6" applyFont="1" applyFill="1" applyBorder="1" applyAlignment="1">
      <alignment horizontal="left" vertical="center" wrapText="1"/>
    </xf>
    <xf numFmtId="3" fontId="7" fillId="0" borderId="2" xfId="6" applyNumberFormat="1" applyFont="1" applyFill="1" applyBorder="1" applyAlignment="1">
      <alignment horizontal="center" vertical="center" wrapText="1"/>
    </xf>
    <xf numFmtId="3" fontId="7" fillId="0" borderId="6" xfId="6" applyNumberFormat="1" applyFont="1" applyFill="1" applyBorder="1" applyAlignment="1">
      <alignment horizontal="center" vertical="center" wrapText="1"/>
    </xf>
    <xf numFmtId="3" fontId="7" fillId="0" borderId="3" xfId="6" applyNumberFormat="1" applyFont="1" applyFill="1" applyBorder="1" applyAlignment="1">
      <alignment horizontal="center" vertical="center" wrapText="1"/>
    </xf>
    <xf numFmtId="0" fontId="7" fillId="0" borderId="0" xfId="11" applyFont="1" applyFill="1" applyAlignment="1">
      <alignment horizontal="left" wrapText="1"/>
    </xf>
    <xf numFmtId="0" fontId="7" fillId="0" borderId="1" xfId="6" applyFont="1" applyFill="1" applyBorder="1" applyAlignment="1">
      <alignment horizontal="center" vertical="center"/>
    </xf>
    <xf numFmtId="0" fontId="7" fillId="0" borderId="2" xfId="6" applyFont="1" applyFill="1" applyBorder="1" applyAlignment="1">
      <alignment horizontal="center" vertical="center"/>
    </xf>
    <xf numFmtId="0" fontId="7" fillId="0" borderId="3" xfId="6" applyFont="1" applyFill="1" applyBorder="1" applyAlignment="1">
      <alignment horizontal="center" vertical="center"/>
    </xf>
    <xf numFmtId="0" fontId="7" fillId="0" borderId="10" xfId="6" applyFont="1" applyFill="1" applyBorder="1" applyAlignment="1">
      <alignment horizontal="center" vertical="center"/>
    </xf>
    <xf numFmtId="0" fontId="7" fillId="0" borderId="0" xfId="0" applyFont="1" applyFill="1" applyAlignment="1">
      <alignment horizontal="left" vertical="center" wrapText="1"/>
    </xf>
    <xf numFmtId="0" fontId="7" fillId="3" borderId="0" xfId="0" applyFont="1" applyFill="1" applyAlignment="1">
      <alignment horizontal="left" vertical="center" wrapText="1"/>
    </xf>
    <xf numFmtId="0" fontId="4" fillId="0" borderId="0" xfId="0" applyFont="1" applyFill="1" applyAlignment="1">
      <alignment horizontal="center"/>
    </xf>
    <xf numFmtId="0" fontId="7" fillId="0" borderId="1" xfId="0" applyFont="1" applyFill="1" applyBorder="1" applyAlignment="1">
      <alignment horizont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3" xfId="0" applyFont="1" applyFill="1" applyBorder="1" applyAlignment="1">
      <alignment horizontal="left" vertical="top" wrapText="1"/>
    </xf>
  </cellXfs>
  <cellStyles count="12">
    <cellStyle name="ЗаголовокСтолбца" xfId="9"/>
    <cellStyle name="Обычный" xfId="0" builtinId="0"/>
    <cellStyle name="Обычный 10" xfId="5"/>
    <cellStyle name="Обычный 10 2 3" xfId="6"/>
    <cellStyle name="Обычный 11 2" xfId="2"/>
    <cellStyle name="Обычный 12 6" xfId="7"/>
    <cellStyle name="Обычный 2 2 2" xfId="8"/>
    <cellStyle name="Обычный_Лист1" xfId="11"/>
    <cellStyle name="Процентный 10" xfId="3"/>
    <cellStyle name="Финансовый" xfId="1" builtinId="3"/>
    <cellStyle name="Финансовый 10" xfId="4"/>
    <cellStyle name="Финансовый 13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56029</xdr:colOff>
      <xdr:row>24</xdr:row>
      <xdr:rowOff>179295</xdr:rowOff>
    </xdr:from>
    <xdr:to>
      <xdr:col>3</xdr:col>
      <xdr:colOff>986117</xdr:colOff>
      <xdr:row>24</xdr:row>
      <xdr:rowOff>392207</xdr:rowOff>
    </xdr:to>
    <xdr:sp macro="" textlink="">
      <xdr:nvSpPr>
        <xdr:cNvPr id="2" name="Прямоугольник 1"/>
        <xdr:cNvSpPr/>
      </xdr:nvSpPr>
      <xdr:spPr>
        <a:xfrm>
          <a:off x="5593229" y="4852895"/>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76016</xdr:colOff>
      <xdr:row>25</xdr:row>
      <xdr:rowOff>752856</xdr:rowOff>
    </xdr:from>
    <xdr:to>
      <xdr:col>3</xdr:col>
      <xdr:colOff>1006104</xdr:colOff>
      <xdr:row>27</xdr:row>
      <xdr:rowOff>169059</xdr:rowOff>
    </xdr:to>
    <xdr:sp macro="" textlink="">
      <xdr:nvSpPr>
        <xdr:cNvPr id="3" name="Прямоугольник 2"/>
        <xdr:cNvSpPr/>
      </xdr:nvSpPr>
      <xdr:spPr>
        <a:xfrm>
          <a:off x="5358061" y="6158603"/>
          <a:ext cx="930088" cy="4181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33618</xdr:colOff>
      <xdr:row>27</xdr:row>
      <xdr:rowOff>164726</xdr:rowOff>
    </xdr:from>
    <xdr:to>
      <xdr:col>3</xdr:col>
      <xdr:colOff>963706</xdr:colOff>
      <xdr:row>29</xdr:row>
      <xdr:rowOff>11206</xdr:rowOff>
    </xdr:to>
    <xdr:sp macro="" textlink="">
      <xdr:nvSpPr>
        <xdr:cNvPr id="4" name="Прямоугольник 3"/>
        <xdr:cNvSpPr/>
      </xdr:nvSpPr>
      <xdr:spPr>
        <a:xfrm>
          <a:off x="5570818" y="6222626"/>
          <a:ext cx="930088" cy="2401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44824</xdr:colOff>
      <xdr:row>30</xdr:row>
      <xdr:rowOff>78442</xdr:rowOff>
    </xdr:from>
    <xdr:to>
      <xdr:col>3</xdr:col>
      <xdr:colOff>974912</xdr:colOff>
      <xdr:row>30</xdr:row>
      <xdr:rowOff>291354</xdr:rowOff>
    </xdr:to>
    <xdr:sp macro="" textlink="">
      <xdr:nvSpPr>
        <xdr:cNvPr id="5" name="Прямоугольник 4"/>
        <xdr:cNvSpPr/>
      </xdr:nvSpPr>
      <xdr:spPr>
        <a:xfrm>
          <a:off x="5582024" y="6726892"/>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44824</xdr:colOff>
      <xdr:row>30</xdr:row>
      <xdr:rowOff>369794</xdr:rowOff>
    </xdr:from>
    <xdr:to>
      <xdr:col>3</xdr:col>
      <xdr:colOff>974912</xdr:colOff>
      <xdr:row>31</xdr:row>
      <xdr:rowOff>179294</xdr:rowOff>
    </xdr:to>
    <xdr:sp macro="" textlink="">
      <xdr:nvSpPr>
        <xdr:cNvPr id="6" name="Прямоугольник 5"/>
        <xdr:cNvSpPr/>
      </xdr:nvSpPr>
      <xdr:spPr>
        <a:xfrm>
          <a:off x="5582024" y="7018244"/>
          <a:ext cx="930088" cy="203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44823</xdr:colOff>
      <xdr:row>41</xdr:row>
      <xdr:rowOff>571499</xdr:rowOff>
    </xdr:from>
    <xdr:to>
      <xdr:col>3</xdr:col>
      <xdr:colOff>974911</xdr:colOff>
      <xdr:row>41</xdr:row>
      <xdr:rowOff>784411</xdr:rowOff>
    </xdr:to>
    <xdr:sp macro="" textlink="">
      <xdr:nvSpPr>
        <xdr:cNvPr id="7" name="Прямоугольник 6"/>
        <xdr:cNvSpPr/>
      </xdr:nvSpPr>
      <xdr:spPr>
        <a:xfrm>
          <a:off x="5582023" y="9601199"/>
          <a:ext cx="930088"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44823</xdr:colOff>
      <xdr:row>42</xdr:row>
      <xdr:rowOff>190500</xdr:rowOff>
    </xdr:from>
    <xdr:to>
      <xdr:col>3</xdr:col>
      <xdr:colOff>974911</xdr:colOff>
      <xdr:row>42</xdr:row>
      <xdr:rowOff>403412</xdr:rowOff>
    </xdr:to>
    <xdr:sp macro="" textlink="">
      <xdr:nvSpPr>
        <xdr:cNvPr id="8" name="Прямоугольник 7"/>
        <xdr:cNvSpPr/>
      </xdr:nvSpPr>
      <xdr:spPr>
        <a:xfrm>
          <a:off x="5582023" y="9791700"/>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33618</xdr:colOff>
      <xdr:row>88</xdr:row>
      <xdr:rowOff>78442</xdr:rowOff>
    </xdr:from>
    <xdr:to>
      <xdr:col>3</xdr:col>
      <xdr:colOff>963706</xdr:colOff>
      <xdr:row>88</xdr:row>
      <xdr:rowOff>291354</xdr:rowOff>
    </xdr:to>
    <xdr:sp macro="" textlink="">
      <xdr:nvSpPr>
        <xdr:cNvPr id="9" name="Прямоугольник 8"/>
        <xdr:cNvSpPr/>
      </xdr:nvSpPr>
      <xdr:spPr>
        <a:xfrm>
          <a:off x="5570818" y="29243992"/>
          <a:ext cx="930088"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44823</xdr:colOff>
      <xdr:row>64</xdr:row>
      <xdr:rowOff>750795</xdr:rowOff>
    </xdr:from>
    <xdr:to>
      <xdr:col>3</xdr:col>
      <xdr:colOff>974911</xdr:colOff>
      <xdr:row>66</xdr:row>
      <xdr:rowOff>0</xdr:rowOff>
    </xdr:to>
    <xdr:sp macro="" textlink="">
      <xdr:nvSpPr>
        <xdr:cNvPr id="11" name="Прямоугольник 10"/>
        <xdr:cNvSpPr/>
      </xdr:nvSpPr>
      <xdr:spPr>
        <a:xfrm>
          <a:off x="5582023" y="24207695"/>
          <a:ext cx="930088" cy="2334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twoCellAnchor>
    <xdr:from>
      <xdr:col>3</xdr:col>
      <xdr:colOff>33618</xdr:colOff>
      <xdr:row>85</xdr:row>
      <xdr:rowOff>168088</xdr:rowOff>
    </xdr:from>
    <xdr:to>
      <xdr:col>3</xdr:col>
      <xdr:colOff>963706</xdr:colOff>
      <xdr:row>87</xdr:row>
      <xdr:rowOff>11204</xdr:rowOff>
    </xdr:to>
    <xdr:sp macro="" textlink="">
      <xdr:nvSpPr>
        <xdr:cNvPr id="12" name="Прямоугольник 11"/>
        <xdr:cNvSpPr/>
      </xdr:nvSpPr>
      <xdr:spPr>
        <a:xfrm>
          <a:off x="5570818" y="28546238"/>
          <a:ext cx="930088" cy="2368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ru-RU" sz="1200">
              <a:solidFill>
                <a:sysClr val="windowText" lastClr="000000"/>
              </a:solidFill>
              <a:latin typeface="Times New Roman" panose="02020603050405020304" pitchFamily="18" charset="0"/>
              <a:cs typeface="Times New Roman" panose="02020603050405020304" pitchFamily="18" charset="0"/>
            </a:rPr>
            <a:t>нет данных</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98"/>
  <sheetViews>
    <sheetView topLeftCell="A52" zoomScale="75" zoomScaleNormal="75" workbookViewId="0">
      <selection activeCell="F54" sqref="F54"/>
    </sheetView>
  </sheetViews>
  <sheetFormatPr defaultColWidth="9.140625" defaultRowHeight="15" x14ac:dyDescent="0.25"/>
  <cols>
    <col min="1" max="1" width="9.140625" style="1" customWidth="1"/>
    <col min="2" max="2" width="53.28515625" style="1" customWidth="1"/>
    <col min="3" max="3" width="12.5703125" style="1" customWidth="1"/>
    <col min="4" max="4" width="15.140625" style="1" bestFit="1" customWidth="1"/>
    <col min="5" max="5" width="15.140625" style="1" customWidth="1"/>
    <col min="6" max="6" width="16" style="1" bestFit="1" customWidth="1"/>
    <col min="7" max="7" width="73.28515625" style="1" customWidth="1"/>
    <col min="8" max="16384" width="9.140625" style="1"/>
  </cols>
  <sheetData>
    <row r="1" spans="1:7" x14ac:dyDescent="0.25">
      <c r="G1" s="1" t="s">
        <v>0</v>
      </c>
    </row>
    <row r="2" spans="1:7" x14ac:dyDescent="0.25">
      <c r="G2" s="1" t="s">
        <v>1</v>
      </c>
    </row>
    <row r="3" spans="1:7" x14ac:dyDescent="0.25">
      <c r="G3" s="1" t="s">
        <v>2</v>
      </c>
    </row>
    <row r="5" spans="1:7" hidden="1" x14ac:dyDescent="0.25"/>
    <row r="7" spans="1:7" ht="18.75" x14ac:dyDescent="0.3">
      <c r="A7" s="296" t="s">
        <v>3</v>
      </c>
      <c r="B7" s="296"/>
      <c r="C7" s="296"/>
      <c r="D7" s="296"/>
      <c r="E7" s="296"/>
      <c r="F7" s="296"/>
      <c r="G7" s="296"/>
    </row>
    <row r="8" spans="1:7" ht="18.75" x14ac:dyDescent="0.3">
      <c r="A8" s="296" t="s">
        <v>4</v>
      </c>
      <c r="B8" s="296"/>
      <c r="C8" s="296"/>
      <c r="D8" s="296"/>
      <c r="E8" s="296"/>
      <c r="F8" s="296"/>
      <c r="G8" s="296"/>
    </row>
    <row r="9" spans="1:7" ht="18.75" x14ac:dyDescent="0.3">
      <c r="A9" s="296" t="s">
        <v>5</v>
      </c>
      <c r="B9" s="296"/>
      <c r="C9" s="296"/>
      <c r="D9" s="296"/>
      <c r="E9" s="296"/>
      <c r="F9" s="296"/>
      <c r="G9" s="296"/>
    </row>
    <row r="10" spans="1:7" ht="18.75" x14ac:dyDescent="0.3">
      <c r="A10" s="296" t="s">
        <v>6</v>
      </c>
      <c r="B10" s="296"/>
      <c r="C10" s="296"/>
      <c r="D10" s="296"/>
      <c r="E10" s="296"/>
      <c r="F10" s="296"/>
      <c r="G10" s="296"/>
    </row>
    <row r="11" spans="1:7" x14ac:dyDescent="0.25">
      <c r="A11" s="2"/>
      <c r="B11" s="2"/>
      <c r="C11" s="2"/>
      <c r="D11" s="2"/>
      <c r="E11" s="2"/>
      <c r="F11" s="2"/>
      <c r="G11" s="2"/>
    </row>
    <row r="12" spans="1:7" x14ac:dyDescent="0.25">
      <c r="A12" s="2"/>
      <c r="B12" s="2"/>
      <c r="C12" s="2"/>
      <c r="D12" s="2"/>
      <c r="E12" s="2"/>
      <c r="F12" s="2"/>
      <c r="G12" s="2"/>
    </row>
    <row r="13" spans="1:7" ht="15.75" x14ac:dyDescent="0.25">
      <c r="A13" s="3" t="s">
        <v>7</v>
      </c>
      <c r="B13" s="4"/>
      <c r="C13" s="2"/>
      <c r="D13" s="2"/>
      <c r="E13" s="2"/>
      <c r="F13" s="2"/>
      <c r="G13" s="2"/>
    </row>
    <row r="14" spans="1:7" ht="15.75" x14ac:dyDescent="0.25">
      <c r="A14" s="3" t="s">
        <v>8</v>
      </c>
      <c r="B14" s="2"/>
      <c r="C14" s="2"/>
      <c r="D14" s="5"/>
      <c r="E14" s="5"/>
      <c r="F14" s="2"/>
      <c r="G14" s="2"/>
    </row>
    <row r="15" spans="1:7" ht="15.75" x14ac:dyDescent="0.25">
      <c r="A15" s="3" t="s">
        <v>9</v>
      </c>
      <c r="B15" s="2"/>
      <c r="C15" s="2"/>
      <c r="D15" s="6"/>
      <c r="E15" s="6"/>
      <c r="F15" s="6"/>
      <c r="G15" s="2"/>
    </row>
    <row r="16" spans="1:7" ht="15.75" x14ac:dyDescent="0.25">
      <c r="A16" s="3" t="s">
        <v>10</v>
      </c>
      <c r="B16" s="2"/>
      <c r="C16" s="2"/>
      <c r="D16" s="7"/>
      <c r="E16" s="7"/>
      <c r="F16" s="8"/>
      <c r="G16" s="2"/>
    </row>
    <row r="17" spans="1:7" x14ac:dyDescent="0.25">
      <c r="D17" s="8"/>
      <c r="E17" s="8"/>
      <c r="F17" s="9"/>
    </row>
    <row r="18" spans="1:7" ht="15.75" x14ac:dyDescent="0.25">
      <c r="A18" s="297" t="s">
        <v>11</v>
      </c>
      <c r="B18" s="297" t="s">
        <v>12</v>
      </c>
      <c r="C18" s="298" t="s">
        <v>13</v>
      </c>
      <c r="D18" s="300">
        <v>2020</v>
      </c>
      <c r="E18" s="300"/>
      <c r="F18" s="300"/>
      <c r="G18" s="298" t="s">
        <v>14</v>
      </c>
    </row>
    <row r="19" spans="1:7" ht="78.75" x14ac:dyDescent="0.25">
      <c r="A19" s="297"/>
      <c r="B19" s="297"/>
      <c r="C19" s="299"/>
      <c r="D19" s="11" t="s">
        <v>15</v>
      </c>
      <c r="E19" s="11" t="s">
        <v>16</v>
      </c>
      <c r="F19" s="12" t="s">
        <v>17</v>
      </c>
      <c r="G19" s="299"/>
    </row>
    <row r="20" spans="1:7" ht="15.75" x14ac:dyDescent="0.25">
      <c r="A20" s="13" t="s">
        <v>18</v>
      </c>
      <c r="B20" s="14" t="s">
        <v>19</v>
      </c>
      <c r="C20" s="13" t="s">
        <v>20</v>
      </c>
      <c r="D20" s="13" t="s">
        <v>20</v>
      </c>
      <c r="E20" s="13" t="s">
        <v>20</v>
      </c>
      <c r="F20" s="13" t="s">
        <v>20</v>
      </c>
      <c r="G20" s="13" t="s">
        <v>20</v>
      </c>
    </row>
    <row r="21" spans="1:7" ht="15.75" x14ac:dyDescent="0.25">
      <c r="A21" s="13" t="s">
        <v>21</v>
      </c>
      <c r="B21" s="14" t="s">
        <v>22</v>
      </c>
      <c r="C21" s="13" t="s">
        <v>23</v>
      </c>
      <c r="D21" s="278">
        <f>D22+D43+D57</f>
        <v>5508318.1511962218</v>
      </c>
      <c r="E21" s="278">
        <f>E22+E43+E57</f>
        <v>5507024.9799962221</v>
      </c>
      <c r="F21" s="278">
        <f>F22+F43+F57</f>
        <v>5442276.2992420001</v>
      </c>
      <c r="G21" s="258"/>
    </row>
    <row r="22" spans="1:7" ht="15.75" x14ac:dyDescent="0.25">
      <c r="A22" s="13" t="s">
        <v>24</v>
      </c>
      <c r="B22" s="14" t="s">
        <v>25</v>
      </c>
      <c r="C22" s="13" t="s">
        <v>23</v>
      </c>
      <c r="D22" s="278">
        <f>D23+D28+D30+D41+D42</f>
        <v>2289400.6010049842</v>
      </c>
      <c r="E22" s="278">
        <f t="shared" ref="E22:F22" si="0">E23+E28+E30+E41+E42</f>
        <v>2289400.6010049842</v>
      </c>
      <c r="F22" s="278">
        <f t="shared" si="0"/>
        <v>2668055.3182469979</v>
      </c>
      <c r="G22" s="259"/>
    </row>
    <row r="23" spans="1:7" ht="15.75" x14ac:dyDescent="0.25">
      <c r="A23" s="13" t="s">
        <v>26</v>
      </c>
      <c r="B23" s="14" t="s">
        <v>27</v>
      </c>
      <c r="C23" s="13" t="s">
        <v>23</v>
      </c>
      <c r="D23" s="217">
        <f>D24+D26</f>
        <v>200446.78299854312</v>
      </c>
      <c r="E23" s="286">
        <f>E24+E26</f>
        <v>200446.78299854312</v>
      </c>
      <c r="F23" s="217">
        <f>F24+F25+F26</f>
        <v>475636.74309409986</v>
      </c>
      <c r="G23" s="259"/>
    </row>
    <row r="24" spans="1:7" ht="31.5" x14ac:dyDescent="0.25">
      <c r="A24" s="13" t="s">
        <v>28</v>
      </c>
      <c r="B24" s="14" t="s">
        <v>29</v>
      </c>
      <c r="C24" s="13" t="s">
        <v>23</v>
      </c>
      <c r="D24" s="234">
        <v>190139.35026384782</v>
      </c>
      <c r="E24" s="234">
        <v>190139.35026384782</v>
      </c>
      <c r="F24" s="234">
        <v>222064.04677312652</v>
      </c>
      <c r="G24" s="260"/>
    </row>
    <row r="25" spans="1:7" ht="31.5" x14ac:dyDescent="0.25">
      <c r="A25" s="13" t="s">
        <v>30</v>
      </c>
      <c r="B25" s="14" t="s">
        <v>31</v>
      </c>
      <c r="C25" s="13" t="s">
        <v>23</v>
      </c>
      <c r="D25" s="234" t="s">
        <v>131</v>
      </c>
      <c r="E25" s="234" t="s">
        <v>131</v>
      </c>
      <c r="F25" s="234">
        <v>198230.98983999997</v>
      </c>
      <c r="G25" s="260" t="s">
        <v>32</v>
      </c>
    </row>
    <row r="26" spans="1:7" ht="141.75" x14ac:dyDescent="0.25">
      <c r="A26" s="13" t="s">
        <v>33</v>
      </c>
      <c r="B26" s="14" t="s">
        <v>34</v>
      </c>
      <c r="C26" s="13" t="s">
        <v>23</v>
      </c>
      <c r="D26" s="234">
        <v>10307.432734695305</v>
      </c>
      <c r="E26" s="234">
        <v>10307.432734695305</v>
      </c>
      <c r="F26" s="234">
        <f>44279.6459761539+F27-F45-11510.04272</f>
        <v>55341.706480973357</v>
      </c>
      <c r="G26" s="261" t="s">
        <v>35</v>
      </c>
    </row>
    <row r="27" spans="1:7" ht="31.5" x14ac:dyDescent="0.25">
      <c r="A27" s="13" t="s">
        <v>36</v>
      </c>
      <c r="B27" s="14" t="s">
        <v>37</v>
      </c>
      <c r="C27" s="13" t="s">
        <v>23</v>
      </c>
      <c r="D27" s="234" t="s">
        <v>131</v>
      </c>
      <c r="E27" s="234" t="s">
        <v>131</v>
      </c>
      <c r="F27" s="234">
        <v>22572.10322481945</v>
      </c>
      <c r="G27" s="260" t="s">
        <v>32</v>
      </c>
    </row>
    <row r="28" spans="1:7" ht="47.25" x14ac:dyDescent="0.25">
      <c r="A28" s="13" t="s">
        <v>38</v>
      </c>
      <c r="B28" s="14" t="s">
        <v>39</v>
      </c>
      <c r="C28" s="13" t="s">
        <v>23</v>
      </c>
      <c r="D28" s="19">
        <v>1482422.3249139301</v>
      </c>
      <c r="E28" s="19">
        <v>1482422.3249139301</v>
      </c>
      <c r="F28" s="19">
        <v>1694995.4354474673</v>
      </c>
      <c r="G28" s="260" t="s">
        <v>40</v>
      </c>
    </row>
    <row r="29" spans="1:7" ht="31.5" x14ac:dyDescent="0.25">
      <c r="A29" s="13" t="s">
        <v>41</v>
      </c>
      <c r="B29" s="14" t="s">
        <v>37</v>
      </c>
      <c r="C29" s="13" t="s">
        <v>23</v>
      </c>
      <c r="D29" s="19" t="s">
        <v>131</v>
      </c>
      <c r="E29" s="19" t="s">
        <v>131</v>
      </c>
      <c r="F29" s="19">
        <v>186476.93414000003</v>
      </c>
      <c r="G29" s="260" t="s">
        <v>32</v>
      </c>
    </row>
    <row r="30" spans="1:7" ht="15.75" x14ac:dyDescent="0.25">
      <c r="A30" s="13" t="s">
        <v>42</v>
      </c>
      <c r="B30" s="14" t="s">
        <v>43</v>
      </c>
      <c r="C30" s="13" t="s">
        <v>23</v>
      </c>
      <c r="D30" s="217">
        <f>D31+D32+D33</f>
        <v>408831.94478431169</v>
      </c>
      <c r="E30" s="217">
        <f>E31+E32+E33</f>
        <v>408831.94478431169</v>
      </c>
      <c r="F30" s="217">
        <f>F31+F32+F33</f>
        <v>450542.06392091035</v>
      </c>
      <c r="G30" s="260"/>
    </row>
    <row r="31" spans="1:7" ht="47.25" x14ac:dyDescent="0.25">
      <c r="A31" s="13" t="s">
        <v>44</v>
      </c>
      <c r="B31" s="14" t="s">
        <v>45</v>
      </c>
      <c r="C31" s="13" t="s">
        <v>23</v>
      </c>
      <c r="D31" s="19">
        <v>1767.1153081621283</v>
      </c>
      <c r="E31" s="19">
        <v>1767.1153081621283</v>
      </c>
      <c r="F31" s="19">
        <v>11966</v>
      </c>
      <c r="G31" s="260" t="s">
        <v>46</v>
      </c>
    </row>
    <row r="32" spans="1:7" ht="15.75" x14ac:dyDescent="0.25">
      <c r="A32" s="13" t="s">
        <v>47</v>
      </c>
      <c r="B32" s="14" t="s">
        <v>48</v>
      </c>
      <c r="C32" s="13" t="s">
        <v>23</v>
      </c>
      <c r="D32" s="19"/>
      <c r="E32" s="19"/>
      <c r="F32" s="19"/>
      <c r="G32" s="260"/>
    </row>
    <row r="33" spans="1:7" ht="15.75" x14ac:dyDescent="0.25">
      <c r="A33" s="13" t="s">
        <v>49</v>
      </c>
      <c r="B33" s="14" t="s">
        <v>50</v>
      </c>
      <c r="C33" s="13" t="s">
        <v>23</v>
      </c>
      <c r="D33" s="217">
        <f>SUM(D34:D40)</f>
        <v>407064.82947614958</v>
      </c>
      <c r="E33" s="217">
        <f>SUM(E34:E40)</f>
        <v>407064.82947614958</v>
      </c>
      <c r="F33" s="217">
        <f>SUM(F34:F40)</f>
        <v>438576.06392091035</v>
      </c>
      <c r="G33" s="260"/>
    </row>
    <row r="34" spans="1:7" ht="110.25" x14ac:dyDescent="0.25">
      <c r="A34" s="13" t="s">
        <v>51</v>
      </c>
      <c r="B34" s="14" t="s">
        <v>52</v>
      </c>
      <c r="C34" s="13" t="s">
        <v>23</v>
      </c>
      <c r="D34" s="19">
        <v>217064.74495994885</v>
      </c>
      <c r="E34" s="19">
        <v>217064.74495994885</v>
      </c>
      <c r="F34" s="19"/>
      <c r="G34" s="262" t="s">
        <v>53</v>
      </c>
    </row>
    <row r="35" spans="1:7" ht="78.75" x14ac:dyDescent="0.25">
      <c r="A35" s="13" t="s">
        <v>55</v>
      </c>
      <c r="B35" s="14" t="s">
        <v>56</v>
      </c>
      <c r="C35" s="13" t="s">
        <v>23</v>
      </c>
      <c r="D35" s="19">
        <v>130292.33327752503</v>
      </c>
      <c r="E35" s="19">
        <v>130292.33327752503</v>
      </c>
      <c r="F35" s="19">
        <v>243997.1350761372</v>
      </c>
      <c r="G35" s="263" t="s">
        <v>57</v>
      </c>
    </row>
    <row r="36" spans="1:7" ht="63" x14ac:dyDescent="0.25">
      <c r="A36" s="13" t="s">
        <v>58</v>
      </c>
      <c r="B36" s="14" t="s">
        <v>59</v>
      </c>
      <c r="C36" s="13" t="s">
        <v>23</v>
      </c>
      <c r="D36" s="19">
        <v>17629.665078894715</v>
      </c>
      <c r="E36" s="19">
        <v>17629.665078894715</v>
      </c>
      <c r="F36" s="19">
        <v>21251.751798968278</v>
      </c>
      <c r="G36" s="262" t="s">
        <v>60</v>
      </c>
    </row>
    <row r="37" spans="1:7" ht="31.5" x14ac:dyDescent="0.25">
      <c r="A37" s="13" t="s">
        <v>61</v>
      </c>
      <c r="B37" s="14" t="s">
        <v>62</v>
      </c>
      <c r="C37" s="13" t="s">
        <v>23</v>
      </c>
      <c r="D37" s="19">
        <v>7811.6482671621743</v>
      </c>
      <c r="E37" s="19">
        <v>7811.6482671621743</v>
      </c>
      <c r="F37" s="19">
        <v>11989.314701303625</v>
      </c>
      <c r="G37" s="262" t="s">
        <v>63</v>
      </c>
    </row>
    <row r="38" spans="1:7" ht="94.5" x14ac:dyDescent="0.25">
      <c r="A38" s="13" t="s">
        <v>64</v>
      </c>
      <c r="B38" s="14" t="s">
        <v>65</v>
      </c>
      <c r="C38" s="13" t="s">
        <v>23</v>
      </c>
      <c r="D38" s="19">
        <v>7186.2582003994958</v>
      </c>
      <c r="E38" s="19">
        <v>7186.2582003994958</v>
      </c>
      <c r="F38" s="19">
        <v>14909.764018066317</v>
      </c>
      <c r="G38" s="262" t="s">
        <v>66</v>
      </c>
    </row>
    <row r="39" spans="1:7" ht="31.5" x14ac:dyDescent="0.25">
      <c r="A39" s="13" t="s">
        <v>67</v>
      </c>
      <c r="B39" s="14" t="s">
        <v>68</v>
      </c>
      <c r="C39" s="13" t="s">
        <v>23</v>
      </c>
      <c r="D39" s="19">
        <v>3481.8484951937517</v>
      </c>
      <c r="E39" s="19">
        <v>3481.8484951937517</v>
      </c>
      <c r="F39" s="19">
        <v>21107.718789920644</v>
      </c>
      <c r="G39" s="262" t="s">
        <v>69</v>
      </c>
    </row>
    <row r="40" spans="1:7" ht="31.5" x14ac:dyDescent="0.25">
      <c r="A40" s="13" t="s">
        <v>70</v>
      </c>
      <c r="B40" s="14" t="s">
        <v>71</v>
      </c>
      <c r="C40" s="13" t="s">
        <v>23</v>
      </c>
      <c r="D40" s="19">
        <v>23598.331197025607</v>
      </c>
      <c r="E40" s="19">
        <v>23598.331197025607</v>
      </c>
      <c r="F40" s="19">
        <v>125320.37953651427</v>
      </c>
      <c r="G40" s="262" t="s">
        <v>72</v>
      </c>
    </row>
    <row r="41" spans="1:7" ht="47.25" x14ac:dyDescent="0.25">
      <c r="A41" s="13" t="s">
        <v>73</v>
      </c>
      <c r="B41" s="14" t="s">
        <v>74</v>
      </c>
      <c r="C41" s="13" t="s">
        <v>23</v>
      </c>
      <c r="D41" s="19">
        <v>197699.54830819936</v>
      </c>
      <c r="E41" s="19">
        <v>197699.54830819936</v>
      </c>
      <c r="F41" s="19">
        <v>169394</v>
      </c>
      <c r="G41" s="264" t="s">
        <v>75</v>
      </c>
    </row>
    <row r="42" spans="1:7" ht="31.5" x14ac:dyDescent="0.25">
      <c r="A42" s="13" t="s">
        <v>76</v>
      </c>
      <c r="B42" s="14" t="s">
        <v>77</v>
      </c>
      <c r="C42" s="13" t="s">
        <v>23</v>
      </c>
      <c r="D42" s="19">
        <v>0</v>
      </c>
      <c r="E42" s="19">
        <v>0</v>
      </c>
      <c r="F42" s="19">
        <f>109723-F31-220269-0.924215479753911</f>
        <v>-122512.92421547975</v>
      </c>
      <c r="G42" s="264" t="s">
        <v>78</v>
      </c>
    </row>
    <row r="43" spans="1:7" ht="31.5" x14ac:dyDescent="0.25">
      <c r="A43" s="13" t="s">
        <v>80</v>
      </c>
      <c r="B43" s="14" t="s">
        <v>81</v>
      </c>
      <c r="C43" s="13" t="s">
        <v>23</v>
      </c>
      <c r="D43" s="286">
        <f>D44+D46+D47+D49+D50+D51+D52+D53+D56</f>
        <v>2994439.0121200001</v>
      </c>
      <c r="E43" s="286">
        <f>E44+E46+E47+E49+E50+E51+E52+E53+E56</f>
        <v>2994439.0121200001</v>
      </c>
      <c r="F43" s="217">
        <f>F44+F45+F46+F47+F48+F49+F50+F51+F52+F53+F55+F56</f>
        <v>3144065.8389975219</v>
      </c>
      <c r="G43" s="260"/>
    </row>
    <row r="44" spans="1:7" ht="47.25" x14ac:dyDescent="0.25">
      <c r="A44" s="13" t="s">
        <v>82</v>
      </c>
      <c r="B44" s="14" t="s">
        <v>83</v>
      </c>
      <c r="C44" s="13" t="s">
        <v>23</v>
      </c>
      <c r="D44" s="19">
        <v>1357554.4921199998</v>
      </c>
      <c r="E44" s="19">
        <v>1357554.4921199998</v>
      </c>
      <c r="F44" s="19">
        <v>1366853.54434</v>
      </c>
      <c r="G44" s="264" t="s">
        <v>84</v>
      </c>
    </row>
    <row r="45" spans="1:7" ht="47.25" x14ac:dyDescent="0.25">
      <c r="A45" s="13" t="s">
        <v>85</v>
      </c>
      <c r="B45" s="14" t="s">
        <v>86</v>
      </c>
      <c r="C45" s="13" t="s">
        <v>23</v>
      </c>
      <c r="D45" s="19" t="s">
        <v>131</v>
      </c>
      <c r="E45" s="19" t="s">
        <v>131</v>
      </c>
      <c r="F45" s="19">
        <v>0</v>
      </c>
      <c r="G45" s="265"/>
    </row>
    <row r="46" spans="1:7" ht="63" x14ac:dyDescent="0.25">
      <c r="A46" s="13" t="s">
        <v>87</v>
      </c>
      <c r="B46" s="14" t="s">
        <v>88</v>
      </c>
      <c r="C46" s="13" t="s">
        <v>23</v>
      </c>
      <c r="D46" s="234">
        <v>9266.26</v>
      </c>
      <c r="E46" s="234">
        <v>9266.26</v>
      </c>
      <c r="F46" s="234">
        <v>27820.826121614598</v>
      </c>
      <c r="G46" s="266" t="s">
        <v>89</v>
      </c>
    </row>
    <row r="47" spans="1:7" ht="47.25" x14ac:dyDescent="0.25">
      <c r="A47" s="13" t="s">
        <v>90</v>
      </c>
      <c r="B47" s="14" t="s">
        <v>91</v>
      </c>
      <c r="C47" s="13" t="s">
        <v>23</v>
      </c>
      <c r="D47" s="234">
        <v>446209.12</v>
      </c>
      <c r="E47" s="234">
        <v>446209.12</v>
      </c>
      <c r="F47" s="234">
        <v>507300.5042083211</v>
      </c>
      <c r="G47" s="266" t="s">
        <v>92</v>
      </c>
    </row>
    <row r="48" spans="1:7" ht="47.25" x14ac:dyDescent="0.25">
      <c r="A48" s="13" t="s">
        <v>93</v>
      </c>
      <c r="B48" s="14" t="s">
        <v>94</v>
      </c>
      <c r="C48" s="13" t="s">
        <v>23</v>
      </c>
      <c r="D48" s="217" t="s">
        <v>131</v>
      </c>
      <c r="E48" s="217" t="s">
        <v>131</v>
      </c>
      <c r="F48" s="217"/>
      <c r="G48" s="267"/>
    </row>
    <row r="49" spans="1:7" ht="31.5" x14ac:dyDescent="0.25">
      <c r="A49" s="13" t="s">
        <v>95</v>
      </c>
      <c r="B49" s="14" t="s">
        <v>96</v>
      </c>
      <c r="C49" s="13" t="s">
        <v>23</v>
      </c>
      <c r="D49" s="234">
        <v>729299.66</v>
      </c>
      <c r="E49" s="234">
        <v>729299.66</v>
      </c>
      <c r="F49" s="234">
        <v>891691.70164919843</v>
      </c>
      <c r="G49" s="264" t="s">
        <v>97</v>
      </c>
    </row>
    <row r="50" spans="1:7" ht="15.75" x14ac:dyDescent="0.25">
      <c r="A50" s="13" t="s">
        <v>98</v>
      </c>
      <c r="B50" s="14" t="s">
        <v>99</v>
      </c>
      <c r="C50" s="13" t="s">
        <v>23</v>
      </c>
      <c r="D50" s="234">
        <v>3480.81</v>
      </c>
      <c r="E50" s="234">
        <v>3480.81</v>
      </c>
      <c r="F50" s="234">
        <v>0</v>
      </c>
      <c r="G50" s="265"/>
    </row>
    <row r="51" spans="1:7" ht="63" x14ac:dyDescent="0.25">
      <c r="A51" s="13" t="s">
        <v>100</v>
      </c>
      <c r="B51" s="14" t="s">
        <v>101</v>
      </c>
      <c r="C51" s="13" t="s">
        <v>23</v>
      </c>
      <c r="D51" s="234">
        <v>110534.31</v>
      </c>
      <c r="E51" s="234">
        <v>110534.31</v>
      </c>
      <c r="F51" s="234">
        <v>-2811</v>
      </c>
      <c r="G51" s="264" t="s">
        <v>102</v>
      </c>
    </row>
    <row r="52" spans="1:7" ht="31.5" x14ac:dyDescent="0.25">
      <c r="A52" s="13" t="s">
        <v>103</v>
      </c>
      <c r="B52" s="14" t="s">
        <v>104</v>
      </c>
      <c r="C52" s="13" t="s">
        <v>23</v>
      </c>
      <c r="D52" s="234">
        <v>136416.26</v>
      </c>
      <c r="E52" s="234">
        <v>136416.26</v>
      </c>
      <c r="F52" s="234">
        <v>154322.83364695575</v>
      </c>
      <c r="G52" s="264" t="s">
        <v>105</v>
      </c>
    </row>
    <row r="53" spans="1:7" ht="63" x14ac:dyDescent="0.25">
      <c r="A53" s="13" t="s">
        <v>106</v>
      </c>
      <c r="B53" s="14" t="s">
        <v>107</v>
      </c>
      <c r="C53" s="13" t="s">
        <v>23</v>
      </c>
      <c r="D53" s="234">
        <v>59754.84</v>
      </c>
      <c r="E53" s="234">
        <v>59754.84</v>
      </c>
      <c r="F53" s="19">
        <v>40254.860940000006</v>
      </c>
      <c r="G53" s="260" t="s">
        <v>108</v>
      </c>
    </row>
    <row r="54" spans="1:7" ht="31.5" x14ac:dyDescent="0.25">
      <c r="A54" s="13" t="s">
        <v>109</v>
      </c>
      <c r="B54" s="14" t="s">
        <v>110</v>
      </c>
      <c r="C54" s="13" t="s">
        <v>111</v>
      </c>
      <c r="D54" s="19">
        <v>3307</v>
      </c>
      <c r="E54" s="19">
        <v>3307</v>
      </c>
      <c r="F54" s="19">
        <v>1589</v>
      </c>
      <c r="G54" s="265"/>
    </row>
    <row r="55" spans="1:7" ht="110.25" x14ac:dyDescent="0.25">
      <c r="A55" s="13" t="s">
        <v>112</v>
      </c>
      <c r="B55" s="14" t="s">
        <v>113</v>
      </c>
      <c r="C55" s="13" t="s">
        <v>23</v>
      </c>
      <c r="D55" s="217" t="s">
        <v>131</v>
      </c>
      <c r="E55" s="217" t="s">
        <v>131</v>
      </c>
      <c r="F55" s="217"/>
      <c r="G55" s="265"/>
    </row>
    <row r="56" spans="1:7" ht="31.5" x14ac:dyDescent="0.25">
      <c r="A56" s="13" t="s">
        <v>114</v>
      </c>
      <c r="B56" s="14" t="s">
        <v>115</v>
      </c>
      <c r="C56" s="13" t="s">
        <v>23</v>
      </c>
      <c r="D56" s="217">
        <v>141923.25999999998</v>
      </c>
      <c r="E56" s="217">
        <v>141923.25999999998</v>
      </c>
      <c r="F56" s="217">
        <f>137969.753794588+7133.90658126531+2749.05903557899-501.82589-228.36815+11510.04272</f>
        <v>158632.56809143227</v>
      </c>
      <c r="G56" s="265"/>
    </row>
    <row r="57" spans="1:7" ht="47.25" x14ac:dyDescent="0.25">
      <c r="A57" s="13" t="s">
        <v>116</v>
      </c>
      <c r="B57" s="14" t="s">
        <v>117</v>
      </c>
      <c r="C57" s="13" t="s">
        <v>23</v>
      </c>
      <c r="D57" s="19">
        <v>224478.5380712375</v>
      </c>
      <c r="E57" s="19">
        <v>223185.36687123746</v>
      </c>
      <c r="F57" s="19">
        <f>-329589.99706252-F53</f>
        <v>-369844.85800251999</v>
      </c>
      <c r="G57" s="265"/>
    </row>
    <row r="58" spans="1:7" ht="63" x14ac:dyDescent="0.25">
      <c r="A58" s="13" t="s">
        <v>118</v>
      </c>
      <c r="B58" s="14" t="s">
        <v>119</v>
      </c>
      <c r="C58" s="15" t="s">
        <v>23</v>
      </c>
      <c r="D58" s="217">
        <f>D34</f>
        <v>217064.74495994885</v>
      </c>
      <c r="E58" s="217">
        <f>E34</f>
        <v>217064.74495994885</v>
      </c>
      <c r="F58" s="217">
        <v>550453</v>
      </c>
      <c r="G58" s="20" t="s">
        <v>120</v>
      </c>
    </row>
    <row r="59" spans="1:7" ht="31.5" x14ac:dyDescent="0.25">
      <c r="A59" s="13" t="s">
        <v>121</v>
      </c>
      <c r="B59" s="14" t="s">
        <v>122</v>
      </c>
      <c r="C59" s="13" t="s">
        <v>23</v>
      </c>
      <c r="D59" s="217">
        <v>1473100.53</v>
      </c>
      <c r="E59" s="217">
        <v>1455844.67</v>
      </c>
      <c r="F59" s="217">
        <v>1259334.0515100001</v>
      </c>
      <c r="G59" s="265"/>
    </row>
    <row r="60" spans="1:7" ht="31.5" x14ac:dyDescent="0.25">
      <c r="A60" s="13" t="s">
        <v>24</v>
      </c>
      <c r="B60" s="14" t="s">
        <v>123</v>
      </c>
      <c r="C60" s="13" t="s">
        <v>124</v>
      </c>
      <c r="D60" s="19">
        <v>563128.39210000006</v>
      </c>
      <c r="E60" s="19">
        <v>563128.39210000006</v>
      </c>
      <c r="F60" s="19">
        <v>478232.75300000003</v>
      </c>
      <c r="G60" s="265"/>
    </row>
    <row r="61" spans="1:7" ht="63" x14ac:dyDescent="0.25">
      <c r="A61" s="13" t="s">
        <v>80</v>
      </c>
      <c r="B61" s="14" t="s">
        <v>125</v>
      </c>
      <c r="C61" s="21" t="s">
        <v>126</v>
      </c>
      <c r="D61" s="217">
        <f>D59/D60*1000</f>
        <v>2615.9230304594689</v>
      </c>
      <c r="E61" s="217">
        <f>E59/E60*1000</f>
        <v>2585.2801784170592</v>
      </c>
      <c r="F61" s="217">
        <f>F59/F60*1000</f>
        <v>2633.30782680625</v>
      </c>
      <c r="G61" s="265"/>
    </row>
    <row r="62" spans="1:7" ht="63" x14ac:dyDescent="0.25">
      <c r="A62" s="13" t="s">
        <v>127</v>
      </c>
      <c r="B62" s="14" t="s">
        <v>128</v>
      </c>
      <c r="C62" s="13" t="s">
        <v>20</v>
      </c>
      <c r="D62" s="234" t="s">
        <v>20</v>
      </c>
      <c r="E62" s="234" t="s">
        <v>20</v>
      </c>
      <c r="F62" s="234"/>
      <c r="G62" s="259" t="s">
        <v>20</v>
      </c>
    </row>
    <row r="63" spans="1:7" ht="31.5" x14ac:dyDescent="0.25">
      <c r="A63" s="13" t="s">
        <v>21</v>
      </c>
      <c r="B63" s="14" t="s">
        <v>129</v>
      </c>
      <c r="C63" s="13" t="s">
        <v>130</v>
      </c>
      <c r="D63" s="19" t="s">
        <v>131</v>
      </c>
      <c r="E63" s="19" t="s">
        <v>131</v>
      </c>
      <c r="F63" s="19">
        <f>342811-17310</f>
        <v>325501</v>
      </c>
      <c r="G63" s="260"/>
    </row>
    <row r="64" spans="1:7" ht="15.75" x14ac:dyDescent="0.25">
      <c r="A64" s="13" t="s">
        <v>132</v>
      </c>
      <c r="B64" s="14" t="s">
        <v>133</v>
      </c>
      <c r="C64" s="13" t="s">
        <v>134</v>
      </c>
      <c r="D64" s="19" t="s">
        <v>131</v>
      </c>
      <c r="E64" s="19" t="s">
        <v>131</v>
      </c>
      <c r="F64" s="19">
        <f>SUM(F65:F68)</f>
        <v>6820.1934999999994</v>
      </c>
      <c r="G64" s="260"/>
    </row>
    <row r="65" spans="1:7" ht="15.75" x14ac:dyDescent="0.25">
      <c r="A65" s="13" t="s">
        <v>135</v>
      </c>
      <c r="B65" s="14" t="s">
        <v>136</v>
      </c>
      <c r="C65" s="13" t="s">
        <v>134</v>
      </c>
      <c r="D65" s="19" t="s">
        <v>131</v>
      </c>
      <c r="E65" s="19" t="s">
        <v>131</v>
      </c>
      <c r="F65" s="19">
        <v>3945.4</v>
      </c>
      <c r="G65" s="259"/>
    </row>
    <row r="66" spans="1:7" ht="15.75" x14ac:dyDescent="0.25">
      <c r="A66" s="13" t="s">
        <v>137</v>
      </c>
      <c r="B66" s="14" t="s">
        <v>138</v>
      </c>
      <c r="C66" s="13" t="s">
        <v>134</v>
      </c>
      <c r="D66" s="19" t="s">
        <v>131</v>
      </c>
      <c r="E66" s="19" t="s">
        <v>131</v>
      </c>
      <c r="F66" s="19">
        <v>845.70249999999999</v>
      </c>
      <c r="G66" s="259"/>
    </row>
    <row r="67" spans="1:7" ht="15.75" x14ac:dyDescent="0.25">
      <c r="A67" s="13" t="s">
        <v>139</v>
      </c>
      <c r="B67" s="14" t="s">
        <v>140</v>
      </c>
      <c r="C67" s="13" t="s">
        <v>134</v>
      </c>
      <c r="D67" s="19" t="s">
        <v>131</v>
      </c>
      <c r="E67" s="19" t="s">
        <v>131</v>
      </c>
      <c r="F67" s="19">
        <v>2029.0909999999999</v>
      </c>
      <c r="G67" s="259"/>
    </row>
    <row r="68" spans="1:7" ht="15.75" x14ac:dyDescent="0.25">
      <c r="A68" s="13" t="s">
        <v>141</v>
      </c>
      <c r="B68" s="14" t="s">
        <v>142</v>
      </c>
      <c r="C68" s="13" t="s">
        <v>134</v>
      </c>
      <c r="D68" s="19" t="s">
        <v>131</v>
      </c>
      <c r="E68" s="19" t="s">
        <v>131</v>
      </c>
      <c r="F68" s="19"/>
      <c r="G68" s="259"/>
    </row>
    <row r="69" spans="1:7" ht="31.5" x14ac:dyDescent="0.25">
      <c r="A69" s="13" t="s">
        <v>143</v>
      </c>
      <c r="B69" s="14" t="s">
        <v>144</v>
      </c>
      <c r="C69" s="13" t="s">
        <v>145</v>
      </c>
      <c r="D69" s="217">
        <f>D70+D71+D72+D73</f>
        <v>87583.709999999992</v>
      </c>
      <c r="E69" s="217">
        <f>E70+E71+E72+E73</f>
        <v>87583.709999999992</v>
      </c>
      <c r="F69" s="217">
        <v>88180.125326779991</v>
      </c>
      <c r="G69" s="260"/>
    </row>
    <row r="70" spans="1:7" ht="15.75" x14ac:dyDescent="0.25">
      <c r="A70" s="13" t="s">
        <v>146</v>
      </c>
      <c r="B70" s="14" t="s">
        <v>136</v>
      </c>
      <c r="C70" s="13" t="s">
        <v>145</v>
      </c>
      <c r="D70" s="19">
        <v>8163.02</v>
      </c>
      <c r="E70" s="19">
        <v>8163.02</v>
      </c>
      <c r="F70" s="19">
        <v>8187.2930430000006</v>
      </c>
      <c r="G70" s="259"/>
    </row>
    <row r="71" spans="1:7" ht="15.75" x14ac:dyDescent="0.25">
      <c r="A71" s="13" t="s">
        <v>147</v>
      </c>
      <c r="B71" s="14" t="s">
        <v>138</v>
      </c>
      <c r="C71" s="13" t="s">
        <v>145</v>
      </c>
      <c r="D71" s="19">
        <v>4536.12</v>
      </c>
      <c r="E71" s="19">
        <v>4536.12</v>
      </c>
      <c r="F71" s="19">
        <v>4529.4141500000005</v>
      </c>
      <c r="G71" s="259"/>
    </row>
    <row r="72" spans="1:7" ht="15.75" x14ac:dyDescent="0.25">
      <c r="A72" s="13" t="s">
        <v>148</v>
      </c>
      <c r="B72" s="14" t="s">
        <v>140</v>
      </c>
      <c r="C72" s="13" t="s">
        <v>145</v>
      </c>
      <c r="D72" s="19">
        <v>34484.949999999997</v>
      </c>
      <c r="E72" s="19">
        <v>34484.949999999997</v>
      </c>
      <c r="F72" s="19">
        <v>34766.61589578</v>
      </c>
      <c r="G72" s="259"/>
    </row>
    <row r="73" spans="1:7" ht="15.75" x14ac:dyDescent="0.25">
      <c r="A73" s="13" t="s">
        <v>149</v>
      </c>
      <c r="B73" s="14" t="s">
        <v>142</v>
      </c>
      <c r="C73" s="13" t="s">
        <v>145</v>
      </c>
      <c r="D73" s="19">
        <v>40399.620000000003</v>
      </c>
      <c r="E73" s="19">
        <v>40399.620000000003</v>
      </c>
      <c r="F73" s="19">
        <v>40696.802237999997</v>
      </c>
      <c r="G73" s="259"/>
    </row>
    <row r="74" spans="1:7" ht="31.5" x14ac:dyDescent="0.25">
      <c r="A74" s="13" t="s">
        <v>150</v>
      </c>
      <c r="B74" s="14" t="s">
        <v>151</v>
      </c>
      <c r="C74" s="13" t="s">
        <v>145</v>
      </c>
      <c r="D74" s="217">
        <f>D75+D76+D77+D78</f>
        <v>85658.540000000008</v>
      </c>
      <c r="E74" s="217">
        <f>E75+E76+E77+E78</f>
        <v>85658.540000000008</v>
      </c>
      <c r="F74" s="217">
        <v>85976.635999999999</v>
      </c>
      <c r="G74" s="35"/>
    </row>
    <row r="75" spans="1:7" ht="15.75" x14ac:dyDescent="0.25">
      <c r="A75" s="13" t="s">
        <v>152</v>
      </c>
      <c r="B75" s="14" t="s">
        <v>136</v>
      </c>
      <c r="C75" s="13" t="s">
        <v>145</v>
      </c>
      <c r="D75" s="19">
        <v>28837</v>
      </c>
      <c r="E75" s="19">
        <v>28837</v>
      </c>
      <c r="F75" s="19">
        <v>28564</v>
      </c>
      <c r="G75" s="259"/>
    </row>
    <row r="76" spans="1:7" ht="15.75" x14ac:dyDescent="0.25">
      <c r="A76" s="13" t="s">
        <v>153</v>
      </c>
      <c r="B76" s="14" t="s">
        <v>138</v>
      </c>
      <c r="C76" s="13" t="s">
        <v>145</v>
      </c>
      <c r="D76" s="19">
        <v>14855.9</v>
      </c>
      <c r="E76" s="19">
        <v>14855.9</v>
      </c>
      <c r="F76" s="19">
        <v>14952.199999999999</v>
      </c>
      <c r="G76" s="259"/>
    </row>
    <row r="77" spans="1:7" ht="15.75" x14ac:dyDescent="0.25">
      <c r="A77" s="13" t="s">
        <v>154</v>
      </c>
      <c r="B77" s="14" t="s">
        <v>140</v>
      </c>
      <c r="C77" s="13" t="s">
        <v>145</v>
      </c>
      <c r="D77" s="19">
        <v>41965.64</v>
      </c>
      <c r="E77" s="19">
        <v>41965.64</v>
      </c>
      <c r="F77" s="19">
        <v>42460.436000000002</v>
      </c>
      <c r="G77" s="259"/>
    </row>
    <row r="78" spans="1:7" ht="15.75" x14ac:dyDescent="0.25">
      <c r="A78" s="13" t="s">
        <v>155</v>
      </c>
      <c r="B78" s="14" t="s">
        <v>142</v>
      </c>
      <c r="C78" s="13" t="s">
        <v>145</v>
      </c>
      <c r="D78" s="19"/>
      <c r="E78" s="19"/>
      <c r="F78" s="19"/>
      <c r="G78" s="259"/>
    </row>
    <row r="79" spans="1:7" ht="15.75" x14ac:dyDescent="0.25">
      <c r="A79" s="13" t="s">
        <v>156</v>
      </c>
      <c r="B79" s="14" t="s">
        <v>157</v>
      </c>
      <c r="C79" s="13" t="s">
        <v>158</v>
      </c>
      <c r="D79" s="217">
        <f>D80+D81+D82+D83</f>
        <v>53342.100000000006</v>
      </c>
      <c r="E79" s="217">
        <f>E80+E81+E82+E83</f>
        <v>53342.100000000006</v>
      </c>
      <c r="F79" s="217">
        <v>53794.672969699997</v>
      </c>
      <c r="G79" s="260"/>
    </row>
    <row r="80" spans="1:7" ht="15.75" x14ac:dyDescent="0.25">
      <c r="A80" s="13" t="s">
        <v>159</v>
      </c>
      <c r="B80" s="14" t="s">
        <v>136</v>
      </c>
      <c r="C80" s="13" t="s">
        <v>158</v>
      </c>
      <c r="D80" s="19">
        <v>5682.17</v>
      </c>
      <c r="E80" s="19">
        <v>5682.17</v>
      </c>
      <c r="F80" s="19">
        <v>5694.8699699999988</v>
      </c>
      <c r="G80" s="259"/>
    </row>
    <row r="81" spans="1:7" ht="15.75" x14ac:dyDescent="0.25">
      <c r="A81" s="13" t="s">
        <v>160</v>
      </c>
      <c r="B81" s="14" t="s">
        <v>138</v>
      </c>
      <c r="C81" s="13" t="s">
        <v>158</v>
      </c>
      <c r="D81" s="19">
        <v>3488.41</v>
      </c>
      <c r="E81" s="19">
        <v>3488.41</v>
      </c>
      <c r="F81" s="19">
        <v>3490.058</v>
      </c>
      <c r="G81" s="259"/>
    </row>
    <row r="82" spans="1:7" ht="15.75" x14ac:dyDescent="0.25">
      <c r="A82" s="13" t="s">
        <v>161</v>
      </c>
      <c r="B82" s="14" t="s">
        <v>140</v>
      </c>
      <c r="C82" s="13" t="s">
        <v>158</v>
      </c>
      <c r="D82" s="19">
        <v>25315.43</v>
      </c>
      <c r="E82" s="19">
        <v>25315.43</v>
      </c>
      <c r="F82" s="19">
        <v>25531.601219700002</v>
      </c>
      <c r="G82" s="259"/>
    </row>
    <row r="83" spans="1:7" ht="15.75" x14ac:dyDescent="0.25">
      <c r="A83" s="13" t="s">
        <v>162</v>
      </c>
      <c r="B83" s="14" t="s">
        <v>142</v>
      </c>
      <c r="C83" s="13" t="s">
        <v>158</v>
      </c>
      <c r="D83" s="19">
        <v>18856.09</v>
      </c>
      <c r="E83" s="19">
        <v>18856.09</v>
      </c>
      <c r="F83" s="19">
        <v>19078.143780000002</v>
      </c>
      <c r="G83" s="259"/>
    </row>
    <row r="84" spans="1:7" ht="15.75" x14ac:dyDescent="0.25">
      <c r="A84" s="13" t="s">
        <v>163</v>
      </c>
      <c r="B84" s="14" t="s">
        <v>164</v>
      </c>
      <c r="C84" s="13" t="s">
        <v>165</v>
      </c>
      <c r="D84" s="287">
        <f>(0.36+12.72+161.01+87.36)/D79</f>
        <v>4.9013818353608116E-3</v>
      </c>
      <c r="E84" s="287">
        <f>(0.36+12.72+161.01+87.36)/E79</f>
        <v>4.9013818353608116E-3</v>
      </c>
      <c r="F84" s="287">
        <f>(0.36+12.715+210.0685+92.5009)/F79</f>
        <v>5.8675772632317633E-3</v>
      </c>
      <c r="G84" s="260"/>
    </row>
    <row r="85" spans="1:7" ht="31.5" x14ac:dyDescent="0.25">
      <c r="A85" s="13" t="s">
        <v>166</v>
      </c>
      <c r="B85" s="14" t="s">
        <v>167</v>
      </c>
      <c r="C85" s="13" t="s">
        <v>23</v>
      </c>
      <c r="D85" s="19">
        <v>679941.07775000005</v>
      </c>
      <c r="E85" s="19">
        <v>679941.07775000005</v>
      </c>
      <c r="F85" s="19">
        <v>816191.64769999997</v>
      </c>
      <c r="G85" s="260" t="s">
        <v>168</v>
      </c>
    </row>
    <row r="86" spans="1:7" ht="31.5" x14ac:dyDescent="0.25">
      <c r="A86" s="13" t="s">
        <v>169</v>
      </c>
      <c r="B86" s="14" t="s">
        <v>170</v>
      </c>
      <c r="C86" s="13" t="s">
        <v>23</v>
      </c>
      <c r="D86" s="19" t="s">
        <v>131</v>
      </c>
      <c r="E86" s="19" t="s">
        <v>131</v>
      </c>
      <c r="F86" s="19">
        <v>73084</v>
      </c>
      <c r="G86" s="260"/>
    </row>
    <row r="87" spans="1:7" ht="47.25" x14ac:dyDescent="0.25">
      <c r="A87" s="13" t="s">
        <v>171</v>
      </c>
      <c r="B87" s="14" t="s">
        <v>172</v>
      </c>
      <c r="C87" s="13" t="s">
        <v>165</v>
      </c>
      <c r="D87" s="235" t="s">
        <v>173</v>
      </c>
      <c r="E87" s="235" t="s">
        <v>173</v>
      </c>
      <c r="F87" s="234" t="s">
        <v>20</v>
      </c>
      <c r="G87" s="259" t="s">
        <v>20</v>
      </c>
    </row>
    <row r="88" spans="1:7" x14ac:dyDescent="0.25">
      <c r="A88" s="16"/>
      <c r="B88" s="22"/>
      <c r="C88" s="16"/>
      <c r="D88" s="23"/>
      <c r="E88" s="23"/>
      <c r="F88" s="23"/>
      <c r="G88" s="18"/>
    </row>
    <row r="89" spans="1:7" x14ac:dyDescent="0.25">
      <c r="A89" s="16"/>
      <c r="B89" s="22"/>
      <c r="C89" s="16"/>
      <c r="D89" s="23"/>
      <c r="E89" s="23"/>
      <c r="F89" s="23"/>
      <c r="G89" s="18"/>
    </row>
    <row r="90" spans="1:7" ht="15.75" x14ac:dyDescent="0.25">
      <c r="A90" s="24"/>
      <c r="B90" s="24" t="s">
        <v>174</v>
      </c>
      <c r="C90" s="24"/>
      <c r="D90" s="25"/>
      <c r="E90" s="25"/>
      <c r="F90" s="25"/>
      <c r="G90" s="24"/>
    </row>
    <row r="91" spans="1:7" ht="82.5" customHeight="1" x14ac:dyDescent="0.25">
      <c r="A91" s="295" t="s">
        <v>175</v>
      </c>
      <c r="B91" s="295"/>
      <c r="C91" s="295"/>
      <c r="D91" s="295"/>
      <c r="E91" s="295"/>
      <c r="F91" s="295"/>
      <c r="G91" s="295"/>
    </row>
    <row r="92" spans="1:7" ht="33" customHeight="1" x14ac:dyDescent="0.25">
      <c r="A92" s="295" t="s">
        <v>176</v>
      </c>
      <c r="B92" s="295"/>
      <c r="C92" s="295"/>
      <c r="D92" s="295"/>
      <c r="E92" s="295"/>
      <c r="F92" s="295"/>
      <c r="G92" s="295"/>
    </row>
    <row r="93" spans="1:7" ht="40.5" customHeight="1" x14ac:dyDescent="0.25">
      <c r="A93" s="295" t="s">
        <v>177</v>
      </c>
      <c r="B93" s="295"/>
      <c r="C93" s="295"/>
      <c r="D93" s="295"/>
      <c r="E93" s="295"/>
      <c r="F93" s="295"/>
      <c r="G93" s="295"/>
    </row>
    <row r="94" spans="1:7" ht="43.5" customHeight="1" x14ac:dyDescent="0.25">
      <c r="A94" s="295" t="s">
        <v>178</v>
      </c>
      <c r="B94" s="295"/>
      <c r="C94" s="295"/>
      <c r="D94" s="295"/>
      <c r="E94" s="295"/>
      <c r="F94" s="295"/>
      <c r="G94" s="295"/>
    </row>
    <row r="95" spans="1:7" ht="42.75" customHeight="1" x14ac:dyDescent="0.25">
      <c r="A95" s="295" t="s">
        <v>179</v>
      </c>
      <c r="B95" s="295"/>
      <c r="C95" s="295"/>
      <c r="D95" s="295"/>
      <c r="E95" s="295"/>
      <c r="F95" s="295"/>
      <c r="G95" s="295"/>
    </row>
    <row r="97" spans="4:5" x14ac:dyDescent="0.25">
      <c r="D97" s="10"/>
      <c r="E97" s="10"/>
    </row>
    <row r="98" spans="4:5" x14ac:dyDescent="0.25">
      <c r="D98" s="10"/>
      <c r="E98" s="10"/>
    </row>
  </sheetData>
  <mergeCells count="14">
    <mergeCell ref="A7:G7"/>
    <mergeCell ref="A8:G8"/>
    <mergeCell ref="A9:G9"/>
    <mergeCell ref="A10:G10"/>
    <mergeCell ref="A18:A19"/>
    <mergeCell ref="B18:B19"/>
    <mergeCell ref="C18:C19"/>
    <mergeCell ref="D18:F18"/>
    <mergeCell ref="G18:G19"/>
    <mergeCell ref="A91:G91"/>
    <mergeCell ref="A92:G92"/>
    <mergeCell ref="A93:G93"/>
    <mergeCell ref="A94:G94"/>
    <mergeCell ref="A95:G9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H92"/>
  <sheetViews>
    <sheetView topLeftCell="A43" zoomScale="81" zoomScaleNormal="81" workbookViewId="0">
      <selection activeCell="E56" sqref="E56"/>
    </sheetView>
  </sheetViews>
  <sheetFormatPr defaultColWidth="9.140625" defaultRowHeight="15" x14ac:dyDescent="0.25"/>
  <cols>
    <col min="1" max="1" width="10.42578125" style="1" customWidth="1"/>
    <col min="2" max="2" width="55.85546875" style="1" customWidth="1"/>
    <col min="3" max="3" width="13" style="1" customWidth="1"/>
    <col min="4" max="4" width="16.7109375" style="1" customWidth="1"/>
    <col min="5" max="5" width="16" style="1" bestFit="1" customWidth="1"/>
    <col min="6" max="7" width="16" style="1" hidden="1" customWidth="1"/>
    <col min="8" max="8" width="52.140625" style="1" customWidth="1"/>
    <col min="9" max="16384" width="9.140625" style="1"/>
  </cols>
  <sheetData>
    <row r="1" spans="1:8" x14ac:dyDescent="0.25">
      <c r="H1" s="1" t="s">
        <v>0</v>
      </c>
    </row>
    <row r="2" spans="1:8" x14ac:dyDescent="0.25">
      <c r="H2" s="1" t="s">
        <v>1</v>
      </c>
    </row>
    <row r="3" spans="1:8" x14ac:dyDescent="0.25">
      <c r="H3" s="1" t="s">
        <v>2</v>
      </c>
    </row>
    <row r="5" spans="1:8" hidden="1" x14ac:dyDescent="0.25"/>
    <row r="7" spans="1:8" ht="18.75" x14ac:dyDescent="0.3">
      <c r="A7" s="296" t="s">
        <v>3</v>
      </c>
      <c r="B7" s="296"/>
      <c r="C7" s="296"/>
      <c r="D7" s="296"/>
      <c r="E7" s="296"/>
      <c r="F7" s="296"/>
      <c r="G7" s="296"/>
      <c r="H7" s="296"/>
    </row>
    <row r="8" spans="1:8" ht="18.75" x14ac:dyDescent="0.3">
      <c r="A8" s="296" t="s">
        <v>4</v>
      </c>
      <c r="B8" s="296"/>
      <c r="C8" s="296"/>
      <c r="D8" s="296"/>
      <c r="E8" s="296"/>
      <c r="F8" s="296"/>
      <c r="G8" s="296"/>
      <c r="H8" s="296"/>
    </row>
    <row r="9" spans="1:8" ht="18.75" x14ac:dyDescent="0.3">
      <c r="A9" s="296" t="s">
        <v>5</v>
      </c>
      <c r="B9" s="296"/>
      <c r="C9" s="296"/>
      <c r="D9" s="296"/>
      <c r="E9" s="296"/>
      <c r="F9" s="296"/>
      <c r="G9" s="296"/>
      <c r="H9" s="296"/>
    </row>
    <row r="10" spans="1:8" ht="18.75" x14ac:dyDescent="0.3">
      <c r="A10" s="296" t="s">
        <v>6</v>
      </c>
      <c r="B10" s="296"/>
      <c r="C10" s="296"/>
      <c r="D10" s="296"/>
      <c r="E10" s="296"/>
      <c r="F10" s="296"/>
      <c r="G10" s="296"/>
      <c r="H10" s="296"/>
    </row>
    <row r="11" spans="1:8" x14ac:dyDescent="0.25">
      <c r="A11" s="2"/>
      <c r="B11" s="2"/>
      <c r="C11" s="2"/>
      <c r="D11" s="2"/>
      <c r="E11" s="2"/>
      <c r="F11" s="2"/>
      <c r="G11" s="2"/>
      <c r="H11" s="2"/>
    </row>
    <row r="12" spans="1:8" x14ac:dyDescent="0.25">
      <c r="A12" s="2"/>
      <c r="B12" s="2"/>
      <c r="C12" s="2"/>
      <c r="D12" s="2"/>
      <c r="E12" s="2"/>
      <c r="F12" s="2"/>
      <c r="G12" s="2"/>
      <c r="H12" s="2"/>
    </row>
    <row r="13" spans="1:8" ht="15.75" x14ac:dyDescent="0.25">
      <c r="A13" s="26" t="s">
        <v>510</v>
      </c>
      <c r="B13" s="2"/>
      <c r="C13" s="2"/>
      <c r="D13" s="2"/>
      <c r="E13" s="2"/>
      <c r="F13" s="2"/>
      <c r="G13" s="2"/>
      <c r="H13" s="2"/>
    </row>
    <row r="14" spans="1:8" ht="15.75" x14ac:dyDescent="0.25">
      <c r="A14" s="26" t="s">
        <v>180</v>
      </c>
      <c r="B14" s="2"/>
      <c r="C14" s="2"/>
      <c r="D14" s="5"/>
      <c r="E14" s="2"/>
      <c r="F14" s="2"/>
      <c r="G14" s="2"/>
      <c r="H14" s="2"/>
    </row>
    <row r="15" spans="1:8" ht="15.75" x14ac:dyDescent="0.25">
      <c r="A15" s="26" t="s">
        <v>181</v>
      </c>
      <c r="B15" s="2"/>
      <c r="C15" s="2"/>
      <c r="D15" s="2"/>
      <c r="E15" s="2"/>
      <c r="F15" s="2"/>
      <c r="G15" s="2"/>
      <c r="H15" s="2"/>
    </row>
    <row r="16" spans="1:8" ht="15.75" x14ac:dyDescent="0.25">
      <c r="A16" s="26" t="s">
        <v>182</v>
      </c>
      <c r="B16" s="2"/>
      <c r="C16" s="2"/>
      <c r="D16" s="9"/>
      <c r="E16" s="9"/>
      <c r="F16" s="27"/>
      <c r="G16" s="27"/>
      <c r="H16" s="28"/>
    </row>
    <row r="17" spans="1:8" x14ac:dyDescent="0.25">
      <c r="C17" s="29"/>
      <c r="D17" s="9"/>
      <c r="E17" s="9"/>
      <c r="F17" s="9"/>
      <c r="G17" s="9"/>
      <c r="H17" s="30"/>
    </row>
    <row r="18" spans="1:8" ht="15.75" x14ac:dyDescent="0.25">
      <c r="A18" s="297" t="s">
        <v>11</v>
      </c>
      <c r="B18" s="297" t="s">
        <v>12</v>
      </c>
      <c r="C18" s="298" t="s">
        <v>13</v>
      </c>
      <c r="D18" s="300">
        <v>2020</v>
      </c>
      <c r="E18" s="300"/>
      <c r="F18" s="304" t="s">
        <v>183</v>
      </c>
      <c r="G18" s="305"/>
      <c r="H18" s="298" t="s">
        <v>14</v>
      </c>
    </row>
    <row r="19" spans="1:8" ht="15.75" x14ac:dyDescent="0.25">
      <c r="A19" s="297"/>
      <c r="B19" s="297"/>
      <c r="C19" s="299"/>
      <c r="D19" s="32" t="s">
        <v>184</v>
      </c>
      <c r="E19" s="32" t="s">
        <v>17</v>
      </c>
      <c r="F19" s="33" t="s">
        <v>185</v>
      </c>
      <c r="G19" s="33" t="s">
        <v>165</v>
      </c>
      <c r="H19" s="299"/>
    </row>
    <row r="20" spans="1:8" ht="15.75" x14ac:dyDescent="0.25">
      <c r="A20" s="13" t="s">
        <v>18</v>
      </c>
      <c r="B20" s="14" t="s">
        <v>19</v>
      </c>
      <c r="C20" s="13" t="s">
        <v>20</v>
      </c>
      <c r="D20" s="13" t="s">
        <v>20</v>
      </c>
      <c r="E20" s="13" t="s">
        <v>20</v>
      </c>
      <c r="F20" s="13"/>
      <c r="G20" s="13"/>
      <c r="H20" s="13" t="s">
        <v>20</v>
      </c>
    </row>
    <row r="21" spans="1:8" ht="15.75" x14ac:dyDescent="0.25">
      <c r="A21" s="13" t="s">
        <v>21</v>
      </c>
      <c r="B21" s="14" t="s">
        <v>22</v>
      </c>
      <c r="C21" s="13" t="s">
        <v>23</v>
      </c>
      <c r="D21" s="19">
        <f>D22+D45+D60</f>
        <v>5016080.6137649287</v>
      </c>
      <c r="E21" s="19">
        <f>E22+E45+E60</f>
        <v>5010799.281919999</v>
      </c>
      <c r="F21" s="17">
        <f>E21-D21</f>
        <v>-5281.3318449296057</v>
      </c>
      <c r="G21" s="34">
        <f>E21/D21-1</f>
        <v>-1.0528801770921525E-3</v>
      </c>
      <c r="H21" s="35"/>
    </row>
    <row r="22" spans="1:8" ht="15.75" x14ac:dyDescent="0.25">
      <c r="A22" s="13" t="s">
        <v>24</v>
      </c>
      <c r="B22" s="14" t="s">
        <v>25</v>
      </c>
      <c r="C22" s="13" t="s">
        <v>23</v>
      </c>
      <c r="D22" s="19">
        <f>D23+D28+D30+D42+D43+D44</f>
        <v>2456239.0487026777</v>
      </c>
      <c r="E22" s="19">
        <f>E23+E28+E30+E42+E43+E44</f>
        <v>2486130.417108837</v>
      </c>
      <c r="F22" s="17">
        <f t="shared" ref="F22:F89" si="0">E22-D22</f>
        <v>29891.368406159338</v>
      </c>
      <c r="G22" s="34">
        <f>E22/D22-1</f>
        <v>1.2169568113473028E-2</v>
      </c>
      <c r="H22" s="35"/>
    </row>
    <row r="23" spans="1:8" ht="15.75" x14ac:dyDescent="0.25">
      <c r="A23" s="13" t="s">
        <v>26</v>
      </c>
      <c r="B23" s="14" t="s">
        <v>27</v>
      </c>
      <c r="C23" s="13" t="s">
        <v>23</v>
      </c>
      <c r="D23" s="19">
        <f>D24+D25+D26</f>
        <v>435186.72862503672</v>
      </c>
      <c r="E23" s="19">
        <f>E24+E25+E26</f>
        <v>455988.09413967375</v>
      </c>
      <c r="F23" s="17">
        <f t="shared" si="0"/>
        <v>20801.365514637029</v>
      </c>
      <c r="G23" s="34">
        <f>E23/D23-1</f>
        <v>4.7798712934924437E-2</v>
      </c>
      <c r="H23" s="35"/>
    </row>
    <row r="24" spans="1:8" ht="31.5" x14ac:dyDescent="0.25">
      <c r="A24" s="13" t="s">
        <v>28</v>
      </c>
      <c r="B24" s="14" t="s">
        <v>29</v>
      </c>
      <c r="C24" s="13" t="s">
        <v>23</v>
      </c>
      <c r="D24" s="19">
        <v>432681.93579218048</v>
      </c>
      <c r="E24" s="19">
        <v>187409.40297853859</v>
      </c>
      <c r="F24" s="17">
        <f t="shared" si="0"/>
        <v>-245272.53281364188</v>
      </c>
      <c r="G24" s="34">
        <f t="shared" ref="G24:G89" si="1">E24/D24-1</f>
        <v>-0.56686566395378157</v>
      </c>
      <c r="H24" s="35"/>
    </row>
    <row r="25" spans="1:8" ht="47.25" customHeight="1" x14ac:dyDescent="0.25">
      <c r="A25" s="13" t="s">
        <v>30</v>
      </c>
      <c r="B25" s="14" t="s">
        <v>31</v>
      </c>
      <c r="C25" s="13" t="s">
        <v>23</v>
      </c>
      <c r="D25" s="19"/>
      <c r="E25" s="19">
        <v>262908.93199000001</v>
      </c>
      <c r="F25" s="17">
        <f t="shared" si="0"/>
        <v>262908.93199000001</v>
      </c>
      <c r="G25" s="34" t="e">
        <f t="shared" si="1"/>
        <v>#DIV/0!</v>
      </c>
      <c r="H25" s="35" t="s">
        <v>518</v>
      </c>
    </row>
    <row r="26" spans="1:8" ht="63" x14ac:dyDescent="0.25">
      <c r="A26" s="13" t="s">
        <v>33</v>
      </c>
      <c r="B26" s="14" t="s">
        <v>34</v>
      </c>
      <c r="C26" s="13" t="s">
        <v>23</v>
      </c>
      <c r="D26" s="19">
        <v>2504.7928328562211</v>
      </c>
      <c r="E26" s="19">
        <v>5669.759171135147</v>
      </c>
      <c r="F26" s="17">
        <f t="shared" si="0"/>
        <v>3164.9663382789258</v>
      </c>
      <c r="G26" s="34">
        <f t="shared" si="1"/>
        <v>1.2635641146696779</v>
      </c>
      <c r="H26" s="35"/>
    </row>
    <row r="27" spans="1:8" ht="31.5" x14ac:dyDescent="0.25">
      <c r="A27" s="13" t="s">
        <v>36</v>
      </c>
      <c r="B27" s="14" t="s">
        <v>37</v>
      </c>
      <c r="C27" s="13" t="s">
        <v>23</v>
      </c>
      <c r="D27" s="19"/>
      <c r="E27" s="19"/>
      <c r="F27" s="17">
        <f t="shared" si="0"/>
        <v>0</v>
      </c>
      <c r="G27" s="34" t="e">
        <f t="shared" si="1"/>
        <v>#DIV/0!</v>
      </c>
      <c r="H27" s="35" t="s">
        <v>519</v>
      </c>
    </row>
    <row r="28" spans="1:8" ht="15.75" x14ac:dyDescent="0.25">
      <c r="A28" s="13" t="s">
        <v>38</v>
      </c>
      <c r="B28" s="14" t="s">
        <v>39</v>
      </c>
      <c r="C28" s="13" t="s">
        <v>23</v>
      </c>
      <c r="D28" s="19">
        <v>1696182.4030776999</v>
      </c>
      <c r="E28" s="19">
        <v>1664583.391153839</v>
      </c>
      <c r="F28" s="17">
        <f t="shared" si="0"/>
        <v>-31599.011923860991</v>
      </c>
      <c r="G28" s="34">
        <f t="shared" si="1"/>
        <v>-1.8629489296979496E-2</v>
      </c>
      <c r="H28" s="35"/>
    </row>
    <row r="29" spans="1:8" ht="31.5" x14ac:dyDescent="0.25">
      <c r="A29" s="13" t="s">
        <v>41</v>
      </c>
      <c r="B29" s="14" t="s">
        <v>37</v>
      </c>
      <c r="C29" s="13" t="s">
        <v>23</v>
      </c>
      <c r="D29" s="19"/>
      <c r="E29" s="257">
        <v>162322.49854</v>
      </c>
      <c r="F29" s="17">
        <f t="shared" si="0"/>
        <v>162322.49854</v>
      </c>
      <c r="G29" s="34" t="e">
        <f t="shared" si="1"/>
        <v>#DIV/0!</v>
      </c>
      <c r="H29" s="35" t="s">
        <v>519</v>
      </c>
    </row>
    <row r="30" spans="1:8" ht="15.75" x14ac:dyDescent="0.25">
      <c r="A30" s="13" t="s">
        <v>42</v>
      </c>
      <c r="B30" s="14" t="s">
        <v>43</v>
      </c>
      <c r="C30" s="13" t="s">
        <v>23</v>
      </c>
      <c r="D30" s="19">
        <f>D31+D32+D33</f>
        <v>307122.80408846785</v>
      </c>
      <c r="E30" s="19">
        <f>E31+E32+E33</f>
        <v>350258.67857569904</v>
      </c>
      <c r="F30" s="17">
        <f t="shared" si="0"/>
        <v>43135.874487231195</v>
      </c>
      <c r="G30" s="34">
        <f t="shared" si="1"/>
        <v>0.14045155199483572</v>
      </c>
      <c r="H30" s="35"/>
    </row>
    <row r="31" spans="1:8" ht="31.5" x14ac:dyDescent="0.25">
      <c r="A31" s="13" t="s">
        <v>44</v>
      </c>
      <c r="B31" s="14" t="s">
        <v>45</v>
      </c>
      <c r="C31" s="13" t="s">
        <v>23</v>
      </c>
      <c r="D31" s="19"/>
      <c r="E31" s="269"/>
      <c r="F31" s="17">
        <f t="shared" si="0"/>
        <v>0</v>
      </c>
      <c r="G31" s="34" t="e">
        <f t="shared" si="1"/>
        <v>#DIV/0!</v>
      </c>
      <c r="H31" s="36"/>
    </row>
    <row r="32" spans="1:8" ht="15.75" x14ac:dyDescent="0.25">
      <c r="A32" s="13" t="s">
        <v>47</v>
      </c>
      <c r="B32" s="14" t="s">
        <v>48</v>
      </c>
      <c r="C32" s="13" t="s">
        <v>23</v>
      </c>
      <c r="D32" s="19"/>
      <c r="E32" s="19">
        <v>1996.8367137036403</v>
      </c>
      <c r="F32" s="17">
        <f t="shared" si="0"/>
        <v>1996.8367137036403</v>
      </c>
      <c r="G32" s="34" t="e">
        <f t="shared" si="1"/>
        <v>#DIV/0!</v>
      </c>
      <c r="H32" s="36"/>
    </row>
    <row r="33" spans="1:8" ht="15.75" x14ac:dyDescent="0.25">
      <c r="A33" s="13" t="s">
        <v>49</v>
      </c>
      <c r="B33" s="14" t="s">
        <v>50</v>
      </c>
      <c r="C33" s="13" t="s">
        <v>23</v>
      </c>
      <c r="D33" s="19">
        <v>307122.80408846785</v>
      </c>
      <c r="E33" s="19">
        <v>348261.8418619954</v>
      </c>
      <c r="F33" s="17">
        <f t="shared" si="0"/>
        <v>41139.037773527554</v>
      </c>
      <c r="G33" s="34">
        <f t="shared" si="1"/>
        <v>0.13394979866645551</v>
      </c>
      <c r="H33" s="36"/>
    </row>
    <row r="34" spans="1:8" ht="47.25" x14ac:dyDescent="0.25">
      <c r="A34" s="13" t="s">
        <v>51</v>
      </c>
      <c r="B34" s="14" t="s">
        <v>186</v>
      </c>
      <c r="C34" s="13" t="s">
        <v>23</v>
      </c>
      <c r="D34" s="19">
        <v>32067.439922346079</v>
      </c>
      <c r="E34" s="19">
        <v>49210.952839179939</v>
      </c>
      <c r="F34" s="17">
        <f t="shared" si="0"/>
        <v>17143.512916833861</v>
      </c>
      <c r="G34" s="34">
        <f t="shared" si="1"/>
        <v>0.5346080933915609</v>
      </c>
      <c r="H34" s="36" t="s">
        <v>520</v>
      </c>
    </row>
    <row r="35" spans="1:8" ht="15.75" x14ac:dyDescent="0.25">
      <c r="A35" s="13" t="s">
        <v>55</v>
      </c>
      <c r="B35" s="14" t="s">
        <v>187</v>
      </c>
      <c r="C35" s="13" t="s">
        <v>23</v>
      </c>
      <c r="D35" s="19">
        <v>158885.22004946004</v>
      </c>
      <c r="E35" s="19">
        <v>163092.4075814535</v>
      </c>
      <c r="F35" s="17">
        <f t="shared" si="0"/>
        <v>4207.1875319934625</v>
      </c>
      <c r="G35" s="34">
        <f t="shared" si="1"/>
        <v>2.6479414074410457E-2</v>
      </c>
      <c r="H35" s="36"/>
    </row>
    <row r="36" spans="1:8" ht="15.75" x14ac:dyDescent="0.25">
      <c r="A36" s="13" t="s">
        <v>58</v>
      </c>
      <c r="B36" s="14" t="s">
        <v>188</v>
      </c>
      <c r="C36" s="13" t="s">
        <v>23</v>
      </c>
      <c r="D36" s="19">
        <v>53979.551326687681</v>
      </c>
      <c r="E36" s="19">
        <v>38571.277100141713</v>
      </c>
      <c r="F36" s="17">
        <f t="shared" si="0"/>
        <v>-15408.274226545967</v>
      </c>
      <c r="G36" s="34">
        <f t="shared" si="1"/>
        <v>-0.28544650423813478</v>
      </c>
      <c r="H36" s="36"/>
    </row>
    <row r="37" spans="1:8" ht="15.75" x14ac:dyDescent="0.25">
      <c r="A37" s="13" t="s">
        <v>61</v>
      </c>
      <c r="B37" s="14" t="s">
        <v>189</v>
      </c>
      <c r="C37" s="13" t="s">
        <v>23</v>
      </c>
      <c r="D37" s="19">
        <v>11663.089353833326</v>
      </c>
      <c r="E37" s="19">
        <v>9106.3447709455104</v>
      </c>
      <c r="F37" s="17">
        <f t="shared" si="0"/>
        <v>-2556.7445828878153</v>
      </c>
      <c r="G37" s="34">
        <f t="shared" si="1"/>
        <v>-0.21921675341083502</v>
      </c>
      <c r="H37" s="36"/>
    </row>
    <row r="38" spans="1:8" ht="31.5" x14ac:dyDescent="0.25">
      <c r="A38" s="13" t="s">
        <v>64</v>
      </c>
      <c r="B38" s="14" t="s">
        <v>190</v>
      </c>
      <c r="C38" s="13" t="s">
        <v>23</v>
      </c>
      <c r="D38" s="19">
        <v>13009.550018606671</v>
      </c>
      <c r="E38" s="19">
        <v>13558.374928575115</v>
      </c>
      <c r="F38" s="17">
        <f t="shared" si="0"/>
        <v>548.82490996844354</v>
      </c>
      <c r="G38" s="34">
        <f t="shared" si="1"/>
        <v>4.2186309994081128E-2</v>
      </c>
      <c r="H38" s="36"/>
    </row>
    <row r="39" spans="1:8" ht="15.75" x14ac:dyDescent="0.25">
      <c r="A39" s="13" t="s">
        <v>67</v>
      </c>
      <c r="B39" s="14" t="s">
        <v>191</v>
      </c>
      <c r="C39" s="13" t="s">
        <v>23</v>
      </c>
      <c r="D39" s="19">
        <v>5527.7927856097676</v>
      </c>
      <c r="E39" s="19">
        <v>11176.85660441051</v>
      </c>
      <c r="F39" s="17">
        <f t="shared" si="0"/>
        <v>5649.0638188007424</v>
      </c>
      <c r="G39" s="34">
        <f t="shared" si="1"/>
        <v>1.0219384188037357</v>
      </c>
      <c r="H39" s="36"/>
    </row>
    <row r="40" spans="1:8" ht="15.75" x14ac:dyDescent="0.25">
      <c r="A40" s="13" t="s">
        <v>70</v>
      </c>
      <c r="B40" s="14" t="s">
        <v>192</v>
      </c>
      <c r="C40" s="13" t="s">
        <v>23</v>
      </c>
      <c r="D40" s="19">
        <v>16178.288243018207</v>
      </c>
      <c r="E40" s="19">
        <v>18209.318974657828</v>
      </c>
      <c r="F40" s="17">
        <f t="shared" si="0"/>
        <v>2031.0307316396211</v>
      </c>
      <c r="G40" s="34">
        <f t="shared" si="1"/>
        <v>0.12554052079744094</v>
      </c>
      <c r="H40" s="36"/>
    </row>
    <row r="41" spans="1:8" ht="15.75" x14ac:dyDescent="0.25">
      <c r="A41" s="13" t="s">
        <v>193</v>
      </c>
      <c r="B41" s="14" t="s">
        <v>194</v>
      </c>
      <c r="C41" s="13" t="s">
        <v>23</v>
      </c>
      <c r="D41" s="19">
        <f>D33-D34-D35-D36-D37-D38-D39-D40</f>
        <v>15811.872388906064</v>
      </c>
      <c r="E41" s="19">
        <f>E33-E34-E35-E36-E37-E38-E39-E40</f>
        <v>45336.309062631277</v>
      </c>
      <c r="F41" s="17">
        <f t="shared" si="0"/>
        <v>29524.436673725213</v>
      </c>
      <c r="G41" s="34">
        <f t="shared" si="1"/>
        <v>1.8672321624882433</v>
      </c>
      <c r="H41" s="36"/>
    </row>
    <row r="42" spans="1:8" ht="31.5" x14ac:dyDescent="0.25">
      <c r="A42" s="13" t="s">
        <v>73</v>
      </c>
      <c r="B42" s="14" t="s">
        <v>74</v>
      </c>
      <c r="C42" s="13" t="s">
        <v>23</v>
      </c>
      <c r="D42" s="19"/>
      <c r="E42" s="19"/>
      <c r="F42" s="17">
        <f t="shared" si="0"/>
        <v>0</v>
      </c>
      <c r="G42" s="34" t="e">
        <f t="shared" si="1"/>
        <v>#DIV/0!</v>
      </c>
      <c r="H42" s="36" t="s">
        <v>195</v>
      </c>
    </row>
    <row r="43" spans="1:8" ht="49.5" customHeight="1" x14ac:dyDescent="0.25">
      <c r="A43" s="13" t="s">
        <v>76</v>
      </c>
      <c r="B43" s="14" t="s">
        <v>77</v>
      </c>
      <c r="C43" s="13" t="s">
        <v>23</v>
      </c>
      <c r="D43" s="19"/>
      <c r="E43" s="19">
        <v>79.960711075773389</v>
      </c>
      <c r="F43" s="17">
        <f t="shared" si="0"/>
        <v>79.960711075773389</v>
      </c>
      <c r="G43" s="34" t="e">
        <f t="shared" si="1"/>
        <v>#DIV/0!</v>
      </c>
      <c r="H43" s="36"/>
    </row>
    <row r="44" spans="1:8" ht="49.5" customHeight="1" x14ac:dyDescent="0.25">
      <c r="A44" s="13" t="s">
        <v>196</v>
      </c>
      <c r="B44" s="14" t="s">
        <v>79</v>
      </c>
      <c r="C44" s="13" t="s">
        <v>23</v>
      </c>
      <c r="D44" s="19">
        <v>17747.112911473694</v>
      </c>
      <c r="E44" s="19">
        <v>15220.292528549078</v>
      </c>
      <c r="F44" s="17">
        <f>E44-D44</f>
        <v>-2526.8203829246158</v>
      </c>
      <c r="G44" s="34">
        <f>E44/D44-1</f>
        <v>-0.14237923630333138</v>
      </c>
      <c r="H44" s="36"/>
    </row>
    <row r="45" spans="1:8" ht="31.5" x14ac:dyDescent="0.25">
      <c r="A45" s="13" t="s">
        <v>80</v>
      </c>
      <c r="B45" s="14" t="s">
        <v>81</v>
      </c>
      <c r="C45" s="13" t="s">
        <v>23</v>
      </c>
      <c r="D45" s="19">
        <f>D46+D47+D48+D49+D50+D51+D52+D53+D54+D55+D57+D58</f>
        <v>2688589.165062251</v>
      </c>
      <c r="E45" s="19">
        <f>E46+E47+E48+E49+E50+E51+E52+E53+E54+E55+E57+E58</f>
        <v>3390245.378859493</v>
      </c>
      <c r="F45" s="17">
        <f t="shared" si="0"/>
        <v>701656.21379724192</v>
      </c>
      <c r="G45" s="34">
        <f t="shared" si="1"/>
        <v>0.26097561610198472</v>
      </c>
      <c r="H45" s="36"/>
    </row>
    <row r="46" spans="1:8" ht="15.75" x14ac:dyDescent="0.25">
      <c r="A46" s="13" t="s">
        <v>82</v>
      </c>
      <c r="B46" s="14" t="s">
        <v>197</v>
      </c>
      <c r="C46" s="13" t="s">
        <v>23</v>
      </c>
      <c r="D46" s="19">
        <v>1384752.25</v>
      </c>
      <c r="E46" s="19">
        <v>1344742.2363799997</v>
      </c>
      <c r="F46" s="17">
        <f t="shared" si="0"/>
        <v>-40010.013620000333</v>
      </c>
      <c r="G46" s="34">
        <f t="shared" si="1"/>
        <v>-2.8893264928798845E-2</v>
      </c>
      <c r="H46" s="36"/>
    </row>
    <row r="47" spans="1:8" ht="31.5" x14ac:dyDescent="0.25">
      <c r="A47" s="13" t="s">
        <v>85</v>
      </c>
      <c r="B47" s="14" t="s">
        <v>86</v>
      </c>
      <c r="C47" s="13" t="s">
        <v>23</v>
      </c>
      <c r="D47" s="19">
        <v>0</v>
      </c>
      <c r="E47" s="19">
        <v>0</v>
      </c>
      <c r="F47" s="17">
        <f t="shared" si="0"/>
        <v>0</v>
      </c>
      <c r="G47" s="34" t="e">
        <f t="shared" si="1"/>
        <v>#DIV/0!</v>
      </c>
      <c r="H47" s="36"/>
    </row>
    <row r="48" spans="1:8" ht="94.5" x14ac:dyDescent="0.25">
      <c r="A48" s="13" t="s">
        <v>87</v>
      </c>
      <c r="B48" s="14" t="s">
        <v>88</v>
      </c>
      <c r="C48" s="13" t="s">
        <v>23</v>
      </c>
      <c r="D48" s="19">
        <v>92401.869895161421</v>
      </c>
      <c r="E48" s="19">
        <v>258980.47515325664</v>
      </c>
      <c r="F48" s="17">
        <f>E48-D48</f>
        <v>166578.60525809522</v>
      </c>
      <c r="G48" s="34">
        <f>E48/D48-1</f>
        <v>1.8027622757753092</v>
      </c>
      <c r="H48" s="36" t="s">
        <v>198</v>
      </c>
    </row>
    <row r="49" spans="1:8" ht="15.75" x14ac:dyDescent="0.25">
      <c r="A49" s="13" t="s">
        <v>90</v>
      </c>
      <c r="B49" s="14" t="s">
        <v>91</v>
      </c>
      <c r="C49" s="13" t="s">
        <v>23</v>
      </c>
      <c r="D49" s="19">
        <v>501488.3240482235</v>
      </c>
      <c r="E49" s="19">
        <v>497201.17099483829</v>
      </c>
      <c r="F49" s="17">
        <f>E49-D49</f>
        <v>-4287.1530533852056</v>
      </c>
      <c r="G49" s="34">
        <f>E49/D49-1</f>
        <v>-8.5488591614207854E-3</v>
      </c>
      <c r="H49" s="36"/>
    </row>
    <row r="50" spans="1:8" ht="47.25" x14ac:dyDescent="0.25">
      <c r="A50" s="13" t="s">
        <v>93</v>
      </c>
      <c r="B50" s="14" t="s">
        <v>94</v>
      </c>
      <c r="C50" s="13" t="s">
        <v>23</v>
      </c>
      <c r="D50" s="19">
        <v>0</v>
      </c>
      <c r="E50" s="19">
        <v>0</v>
      </c>
      <c r="F50" s="17">
        <f t="shared" si="0"/>
        <v>0</v>
      </c>
      <c r="G50" s="34" t="e">
        <f t="shared" si="1"/>
        <v>#DIV/0!</v>
      </c>
      <c r="H50" s="36"/>
    </row>
    <row r="51" spans="1:8" ht="63" x14ac:dyDescent="0.25">
      <c r="A51" s="13" t="s">
        <v>95</v>
      </c>
      <c r="B51" s="14" t="s">
        <v>96</v>
      </c>
      <c r="C51" s="13" t="s">
        <v>23</v>
      </c>
      <c r="D51" s="19">
        <v>424234.71</v>
      </c>
      <c r="E51" s="19">
        <v>544682.57809668768</v>
      </c>
      <c r="F51" s="17">
        <f t="shared" si="0"/>
        <v>120447.86809668766</v>
      </c>
      <c r="G51" s="34">
        <f t="shared" si="1"/>
        <v>0.28391799458532674</v>
      </c>
      <c r="H51" s="36" t="s">
        <v>453</v>
      </c>
    </row>
    <row r="52" spans="1:8" ht="15.75" x14ac:dyDescent="0.25">
      <c r="A52" s="13" t="s">
        <v>98</v>
      </c>
      <c r="B52" s="14" t="s">
        <v>99</v>
      </c>
      <c r="C52" s="13" t="s">
        <v>23</v>
      </c>
      <c r="D52" s="19">
        <v>0</v>
      </c>
      <c r="E52" s="19"/>
      <c r="F52" s="17">
        <f t="shared" si="0"/>
        <v>0</v>
      </c>
      <c r="G52" s="34" t="e">
        <f t="shared" si="1"/>
        <v>#DIV/0!</v>
      </c>
      <c r="H52" s="36"/>
    </row>
    <row r="53" spans="1:8" ht="15.75" x14ac:dyDescent="0.25">
      <c r="A53" s="13" t="s">
        <v>100</v>
      </c>
      <c r="B53" s="14" t="s">
        <v>101</v>
      </c>
      <c r="C53" s="13" t="s">
        <v>23</v>
      </c>
      <c r="D53" s="19">
        <v>0</v>
      </c>
      <c r="E53" s="19">
        <v>-82454</v>
      </c>
      <c r="F53" s="17">
        <f t="shared" si="0"/>
        <v>-82454</v>
      </c>
      <c r="G53" s="34" t="e">
        <f t="shared" si="1"/>
        <v>#DIV/0!</v>
      </c>
      <c r="H53" s="36"/>
    </row>
    <row r="54" spans="1:8" ht="104.1" customHeight="1" x14ac:dyDescent="0.25">
      <c r="A54" s="13" t="s">
        <v>103</v>
      </c>
      <c r="B54" s="14" t="s">
        <v>104</v>
      </c>
      <c r="C54" s="13" t="s">
        <v>23</v>
      </c>
      <c r="D54" s="19">
        <v>68644.607239999998</v>
      </c>
      <c r="E54" s="19">
        <v>31780.272691862127</v>
      </c>
      <c r="F54" s="17">
        <f t="shared" si="0"/>
        <v>-36864.334548137871</v>
      </c>
      <c r="G54" s="34">
        <f t="shared" si="1"/>
        <v>-0.53703176448005951</v>
      </c>
      <c r="H54" s="36" t="s">
        <v>199</v>
      </c>
    </row>
    <row r="55" spans="1:8" ht="63" x14ac:dyDescent="0.25">
      <c r="A55" s="13" t="s">
        <v>106</v>
      </c>
      <c r="B55" s="14" t="s">
        <v>107</v>
      </c>
      <c r="C55" s="13" t="s">
        <v>23</v>
      </c>
      <c r="D55" s="19">
        <v>195143.67</v>
      </c>
      <c r="E55" s="19">
        <v>121513.3711183297</v>
      </c>
      <c r="F55" s="17">
        <f t="shared" si="0"/>
        <v>-73630.298881670315</v>
      </c>
      <c r="G55" s="34">
        <f t="shared" si="1"/>
        <v>-0.3773132834986157</v>
      </c>
      <c r="H55" s="36"/>
    </row>
    <row r="56" spans="1:8" ht="31.5" x14ac:dyDescent="0.25">
      <c r="A56" s="13" t="s">
        <v>109</v>
      </c>
      <c r="B56" s="14" t="s">
        <v>110</v>
      </c>
      <c r="C56" s="13" t="s">
        <v>111</v>
      </c>
      <c r="D56" s="19">
        <v>3935</v>
      </c>
      <c r="E56" s="19">
        <v>1969.001636375496</v>
      </c>
      <c r="F56" s="17">
        <f t="shared" si="0"/>
        <v>-1965.998363624504</v>
      </c>
      <c r="G56" s="34">
        <f t="shared" si="1"/>
        <v>-0.4996183897393911</v>
      </c>
      <c r="H56" s="36" t="s">
        <v>499</v>
      </c>
    </row>
    <row r="57" spans="1:8" ht="110.25" x14ac:dyDescent="0.25">
      <c r="A57" s="13" t="s">
        <v>112</v>
      </c>
      <c r="B57" s="14" t="s">
        <v>113</v>
      </c>
      <c r="C57" s="13" t="s">
        <v>23</v>
      </c>
      <c r="D57" s="19"/>
      <c r="E57" s="19"/>
      <c r="F57" s="17">
        <f t="shared" si="0"/>
        <v>0</v>
      </c>
      <c r="G57" s="34" t="e">
        <f t="shared" si="1"/>
        <v>#DIV/0!</v>
      </c>
      <c r="H57" s="36"/>
    </row>
    <row r="58" spans="1:8" ht="62.1" customHeight="1" x14ac:dyDescent="0.25">
      <c r="A58" s="13" t="s">
        <v>114</v>
      </c>
      <c r="B58" s="14" t="s">
        <v>200</v>
      </c>
      <c r="C58" s="13" t="s">
        <v>23</v>
      </c>
      <c r="D58" s="19">
        <v>21923.733878866318</v>
      </c>
      <c r="E58" s="19">
        <v>673799.27442451846</v>
      </c>
      <c r="F58" s="17">
        <f t="shared" si="0"/>
        <v>651875.54054565215</v>
      </c>
      <c r="G58" s="34">
        <f t="shared" si="1"/>
        <v>29.733782764715844</v>
      </c>
      <c r="H58" s="35" t="s">
        <v>201</v>
      </c>
    </row>
    <row r="59" spans="1:8" ht="96" customHeight="1" x14ac:dyDescent="0.25">
      <c r="A59" s="37"/>
      <c r="B59" s="14" t="s">
        <v>202</v>
      </c>
      <c r="C59" s="37"/>
      <c r="D59" s="270"/>
      <c r="E59" s="19">
        <v>402802.90944000002</v>
      </c>
      <c r="F59" s="17">
        <f t="shared" si="0"/>
        <v>402802.90944000002</v>
      </c>
      <c r="G59" s="34" t="e">
        <f t="shared" si="1"/>
        <v>#DIV/0!</v>
      </c>
      <c r="H59" s="36" t="s">
        <v>203</v>
      </c>
    </row>
    <row r="60" spans="1:8" ht="63" x14ac:dyDescent="0.25">
      <c r="A60" s="13" t="s">
        <v>116</v>
      </c>
      <c r="B60" s="14" t="s">
        <v>117</v>
      </c>
      <c r="C60" s="13" t="s">
        <v>23</v>
      </c>
      <c r="D60" s="19">
        <v>-128747.6</v>
      </c>
      <c r="E60" s="19">
        <v>-865576.51404833025</v>
      </c>
      <c r="F60" s="17">
        <f t="shared" si="0"/>
        <v>-736828.91404833028</v>
      </c>
      <c r="G60" s="34">
        <f t="shared" si="1"/>
        <v>5.7230497038261703</v>
      </c>
      <c r="H60" s="36" t="s">
        <v>204</v>
      </c>
    </row>
    <row r="61" spans="1:8" ht="31.5" x14ac:dyDescent="0.25">
      <c r="A61" s="13" t="s">
        <v>118</v>
      </c>
      <c r="B61" s="14" t="s">
        <v>119</v>
      </c>
      <c r="C61" s="13" t="s">
        <v>23</v>
      </c>
      <c r="D61" s="257" t="s">
        <v>131</v>
      </c>
      <c r="E61" s="19">
        <v>567096.62292917992</v>
      </c>
      <c r="F61" s="17" t="e">
        <f t="shared" si="0"/>
        <v>#VALUE!</v>
      </c>
      <c r="G61" s="34" t="e">
        <f t="shared" si="1"/>
        <v>#VALUE!</v>
      </c>
      <c r="H61" s="36" t="s">
        <v>477</v>
      </c>
    </row>
    <row r="62" spans="1:8" ht="31.5" x14ac:dyDescent="0.25">
      <c r="A62" s="13" t="s">
        <v>121</v>
      </c>
      <c r="B62" s="14" t="s">
        <v>122</v>
      </c>
      <c r="C62" s="13" t="s">
        <v>23</v>
      </c>
      <c r="D62" s="19">
        <v>915228.04069037922</v>
      </c>
      <c r="E62" s="19">
        <v>963774.72202999983</v>
      </c>
      <c r="F62" s="17">
        <f t="shared" si="0"/>
        <v>48546.681339620613</v>
      </c>
      <c r="G62" s="34">
        <f t="shared" si="1"/>
        <v>5.3043262641953914E-2</v>
      </c>
      <c r="H62" s="36"/>
    </row>
    <row r="63" spans="1:8" ht="31.5" x14ac:dyDescent="0.25">
      <c r="A63" s="13" t="s">
        <v>24</v>
      </c>
      <c r="B63" s="14" t="s">
        <v>123</v>
      </c>
      <c r="C63" s="13" t="s">
        <v>124</v>
      </c>
      <c r="D63" s="19">
        <v>647240</v>
      </c>
      <c r="E63" s="19">
        <f>544203.996</f>
        <v>544203.99600000004</v>
      </c>
      <c r="F63" s="17">
        <f t="shared" si="0"/>
        <v>-103036.00399999996</v>
      </c>
      <c r="G63" s="34">
        <f t="shared" si="1"/>
        <v>-0.15919288671899134</v>
      </c>
      <c r="H63" s="36" t="s">
        <v>205</v>
      </c>
    </row>
    <row r="64" spans="1:8" ht="63" x14ac:dyDescent="0.25">
      <c r="A64" s="13" t="s">
        <v>80</v>
      </c>
      <c r="B64" s="14" t="s">
        <v>125</v>
      </c>
      <c r="C64" s="21" t="s">
        <v>126</v>
      </c>
      <c r="D64" s="19">
        <f>D62/D63*1000</f>
        <v>1414.0474023397492</v>
      </c>
      <c r="E64" s="19">
        <f>E62/E63*1000</f>
        <v>1770.9806049090455</v>
      </c>
      <c r="F64" s="17">
        <f t="shared" si="0"/>
        <v>356.93320256929633</v>
      </c>
      <c r="G64" s="34">
        <f t="shared" si="1"/>
        <v>0.25241954546834711</v>
      </c>
      <c r="H64" s="36" t="s">
        <v>206</v>
      </c>
    </row>
    <row r="65" spans="1:8" ht="63" x14ac:dyDescent="0.25">
      <c r="A65" s="13" t="s">
        <v>127</v>
      </c>
      <c r="B65" s="14" t="s">
        <v>128</v>
      </c>
      <c r="C65" s="13" t="s">
        <v>20</v>
      </c>
      <c r="D65" s="19" t="s">
        <v>20</v>
      </c>
      <c r="E65" s="19" t="s">
        <v>20</v>
      </c>
      <c r="F65" s="17"/>
      <c r="G65" s="34"/>
      <c r="H65" s="38" t="s">
        <v>20</v>
      </c>
    </row>
    <row r="66" spans="1:8" ht="15.75" x14ac:dyDescent="0.25">
      <c r="A66" s="13" t="s">
        <v>21</v>
      </c>
      <c r="B66" s="14" t="s">
        <v>129</v>
      </c>
      <c r="C66" s="13" t="s">
        <v>130</v>
      </c>
      <c r="D66" s="19"/>
      <c r="E66" s="19">
        <v>257119</v>
      </c>
      <c r="F66" s="17">
        <f t="shared" si="0"/>
        <v>257119</v>
      </c>
      <c r="G66" s="34" t="e">
        <f t="shared" si="1"/>
        <v>#DIV/0!</v>
      </c>
      <c r="H66" s="39"/>
    </row>
    <row r="67" spans="1:8" ht="15.75" x14ac:dyDescent="0.25">
      <c r="A67" s="13" t="s">
        <v>132</v>
      </c>
      <c r="B67" s="14" t="s">
        <v>133</v>
      </c>
      <c r="C67" s="13" t="s">
        <v>134</v>
      </c>
      <c r="D67" s="301">
        <v>4045</v>
      </c>
      <c r="E67" s="19">
        <f>E68+E69+E70+E71</f>
        <v>4054.7379999999998</v>
      </c>
      <c r="F67" s="17">
        <f t="shared" si="0"/>
        <v>9.737999999999829</v>
      </c>
      <c r="G67" s="34">
        <f t="shared" si="1"/>
        <v>2.4074165636587264E-3</v>
      </c>
      <c r="H67" s="39"/>
    </row>
    <row r="68" spans="1:8" ht="15.75" x14ac:dyDescent="0.25">
      <c r="A68" s="13" t="s">
        <v>135</v>
      </c>
      <c r="B68" s="14" t="s">
        <v>136</v>
      </c>
      <c r="C68" s="13" t="s">
        <v>134</v>
      </c>
      <c r="D68" s="302"/>
      <c r="E68" s="19">
        <v>1559.3</v>
      </c>
      <c r="F68" s="17">
        <f t="shared" si="0"/>
        <v>1559.3</v>
      </c>
      <c r="G68" s="34" t="e">
        <f t="shared" si="1"/>
        <v>#DIV/0!</v>
      </c>
      <c r="H68" s="39"/>
    </row>
    <row r="69" spans="1:8" ht="15.75" x14ac:dyDescent="0.25">
      <c r="A69" s="13" t="s">
        <v>137</v>
      </c>
      <c r="B69" s="14" t="s">
        <v>138</v>
      </c>
      <c r="C69" s="13" t="s">
        <v>134</v>
      </c>
      <c r="D69" s="302"/>
      <c r="E69" s="19">
        <v>882.39999999999986</v>
      </c>
      <c r="F69" s="17">
        <f t="shared" si="0"/>
        <v>882.39999999999986</v>
      </c>
      <c r="G69" s="34" t="e">
        <f t="shared" si="1"/>
        <v>#DIV/0!</v>
      </c>
      <c r="H69" s="39"/>
    </row>
    <row r="70" spans="1:8" ht="15.75" x14ac:dyDescent="0.25">
      <c r="A70" s="13" t="s">
        <v>139</v>
      </c>
      <c r="B70" s="14" t="s">
        <v>140</v>
      </c>
      <c r="C70" s="13" t="s">
        <v>134</v>
      </c>
      <c r="D70" s="302"/>
      <c r="E70" s="19">
        <v>1613.038</v>
      </c>
      <c r="F70" s="17">
        <f t="shared" si="0"/>
        <v>1613.038</v>
      </c>
      <c r="G70" s="34" t="e">
        <f t="shared" si="1"/>
        <v>#DIV/0!</v>
      </c>
      <c r="H70" s="39"/>
    </row>
    <row r="71" spans="1:8" ht="15.75" x14ac:dyDescent="0.25">
      <c r="A71" s="13" t="s">
        <v>141</v>
      </c>
      <c r="B71" s="14" t="s">
        <v>142</v>
      </c>
      <c r="C71" s="13" t="s">
        <v>134</v>
      </c>
      <c r="D71" s="303"/>
      <c r="E71" s="19"/>
      <c r="F71" s="17">
        <f t="shared" si="0"/>
        <v>0</v>
      </c>
      <c r="G71" s="34" t="e">
        <f t="shared" si="1"/>
        <v>#DIV/0!</v>
      </c>
      <c r="H71" s="39"/>
    </row>
    <row r="72" spans="1:8" ht="31.5" x14ac:dyDescent="0.25">
      <c r="A72" s="13" t="s">
        <v>143</v>
      </c>
      <c r="B72" s="14" t="s">
        <v>144</v>
      </c>
      <c r="C72" s="13" t="s">
        <v>145</v>
      </c>
      <c r="D72" s="301">
        <v>111237.14</v>
      </c>
      <c r="E72" s="19">
        <v>51749.996347405417</v>
      </c>
      <c r="F72" s="17">
        <f t="shared" si="0"/>
        <v>-59487.143652594583</v>
      </c>
      <c r="G72" s="34">
        <f t="shared" si="1"/>
        <v>-0.53477771590131296</v>
      </c>
      <c r="H72" s="40"/>
    </row>
    <row r="73" spans="1:8" ht="15.75" x14ac:dyDescent="0.25">
      <c r="A73" s="13" t="s">
        <v>146</v>
      </c>
      <c r="B73" s="14" t="s">
        <v>136</v>
      </c>
      <c r="C73" s="13" t="s">
        <v>145</v>
      </c>
      <c r="D73" s="302"/>
      <c r="E73" s="19">
        <v>4574.8223000000007</v>
      </c>
      <c r="F73" s="17">
        <f t="shared" si="0"/>
        <v>4574.8223000000007</v>
      </c>
      <c r="G73" s="34" t="e">
        <f t="shared" si="1"/>
        <v>#DIV/0!</v>
      </c>
      <c r="H73" s="40"/>
    </row>
    <row r="74" spans="1:8" ht="15.75" x14ac:dyDescent="0.25">
      <c r="A74" s="13" t="s">
        <v>147</v>
      </c>
      <c r="B74" s="14" t="s">
        <v>138</v>
      </c>
      <c r="C74" s="13" t="s">
        <v>145</v>
      </c>
      <c r="D74" s="302"/>
      <c r="E74" s="19">
        <v>2915.2301000000002</v>
      </c>
      <c r="F74" s="17">
        <f t="shared" si="0"/>
        <v>2915.2301000000002</v>
      </c>
      <c r="G74" s="34" t="e">
        <f t="shared" si="1"/>
        <v>#DIV/0!</v>
      </c>
      <c r="H74" s="40"/>
    </row>
    <row r="75" spans="1:8" ht="15.75" x14ac:dyDescent="0.25">
      <c r="A75" s="13" t="s">
        <v>148</v>
      </c>
      <c r="B75" s="14" t="s">
        <v>140</v>
      </c>
      <c r="C75" s="13" t="s">
        <v>145</v>
      </c>
      <c r="D75" s="302"/>
      <c r="E75" s="19">
        <v>20951.130743606755</v>
      </c>
      <c r="F75" s="17">
        <f t="shared" si="0"/>
        <v>20951.130743606755</v>
      </c>
      <c r="G75" s="34" t="e">
        <f t="shared" si="1"/>
        <v>#DIV/0!</v>
      </c>
      <c r="H75" s="40"/>
    </row>
    <row r="76" spans="1:8" ht="15.75" x14ac:dyDescent="0.25">
      <c r="A76" s="13" t="s">
        <v>149</v>
      </c>
      <c r="B76" s="14" t="s">
        <v>142</v>
      </c>
      <c r="C76" s="13" t="s">
        <v>145</v>
      </c>
      <c r="D76" s="302"/>
      <c r="E76" s="19">
        <v>23308.813203798662</v>
      </c>
      <c r="F76" s="17">
        <f t="shared" si="0"/>
        <v>23308.813203798662</v>
      </c>
      <c r="G76" s="34" t="e">
        <f t="shared" si="1"/>
        <v>#DIV/0!</v>
      </c>
      <c r="H76" s="40"/>
    </row>
    <row r="77" spans="1:8" ht="15.75" x14ac:dyDescent="0.25">
      <c r="A77" s="13" t="s">
        <v>150</v>
      </c>
      <c r="B77" s="14" t="s">
        <v>151</v>
      </c>
      <c r="C77" s="13" t="s">
        <v>145</v>
      </c>
      <c r="D77" s="302"/>
      <c r="E77" s="19">
        <v>64746.052000000003</v>
      </c>
      <c r="F77" s="17">
        <f t="shared" si="0"/>
        <v>64746.052000000003</v>
      </c>
      <c r="G77" s="34" t="e">
        <f t="shared" si="1"/>
        <v>#DIV/0!</v>
      </c>
      <c r="H77" s="40"/>
    </row>
    <row r="78" spans="1:8" ht="15.75" x14ac:dyDescent="0.25">
      <c r="A78" s="13" t="s">
        <v>152</v>
      </c>
      <c r="B78" s="14" t="s">
        <v>136</v>
      </c>
      <c r="C78" s="13" t="s">
        <v>145</v>
      </c>
      <c r="D78" s="302"/>
      <c r="E78" s="19">
        <v>10339</v>
      </c>
      <c r="F78" s="17">
        <f t="shared" si="0"/>
        <v>10339</v>
      </c>
      <c r="G78" s="34" t="e">
        <f t="shared" si="1"/>
        <v>#DIV/0!</v>
      </c>
      <c r="H78" s="40"/>
    </row>
    <row r="79" spans="1:8" ht="15.75" x14ac:dyDescent="0.25">
      <c r="A79" s="13" t="s">
        <v>153</v>
      </c>
      <c r="B79" s="14" t="s">
        <v>138</v>
      </c>
      <c r="C79" s="13" t="s">
        <v>145</v>
      </c>
      <c r="D79" s="302"/>
      <c r="E79" s="19">
        <v>14340.900000000001</v>
      </c>
      <c r="F79" s="17">
        <f t="shared" si="0"/>
        <v>14340.900000000001</v>
      </c>
      <c r="G79" s="34" t="e">
        <f t="shared" si="1"/>
        <v>#DIV/0!</v>
      </c>
      <c r="H79" s="40"/>
    </row>
    <row r="80" spans="1:8" ht="15.75" x14ac:dyDescent="0.25">
      <c r="A80" s="13" t="s">
        <v>154</v>
      </c>
      <c r="B80" s="14" t="s">
        <v>140</v>
      </c>
      <c r="C80" s="13" t="s">
        <v>145</v>
      </c>
      <c r="D80" s="302"/>
      <c r="E80" s="19">
        <v>40066.152000000002</v>
      </c>
      <c r="F80" s="17">
        <f t="shared" si="0"/>
        <v>40066.152000000002</v>
      </c>
      <c r="G80" s="34" t="e">
        <f t="shared" si="1"/>
        <v>#DIV/0!</v>
      </c>
      <c r="H80" s="40"/>
    </row>
    <row r="81" spans="1:8" ht="15.75" x14ac:dyDescent="0.25">
      <c r="A81" s="13" t="s">
        <v>155</v>
      </c>
      <c r="B81" s="14" t="s">
        <v>142</v>
      </c>
      <c r="C81" s="13" t="s">
        <v>145</v>
      </c>
      <c r="D81" s="303"/>
      <c r="E81" s="19">
        <v>0</v>
      </c>
      <c r="F81" s="17">
        <f t="shared" si="0"/>
        <v>0</v>
      </c>
      <c r="G81" s="34" t="e">
        <f t="shared" si="1"/>
        <v>#DIV/0!</v>
      </c>
      <c r="H81" s="40"/>
    </row>
    <row r="82" spans="1:8" ht="15.75" x14ac:dyDescent="0.25">
      <c r="A82" s="13" t="s">
        <v>156</v>
      </c>
      <c r="B82" s="14" t="s">
        <v>157</v>
      </c>
      <c r="C82" s="13" t="s">
        <v>158</v>
      </c>
      <c r="D82" s="301">
        <v>28282.45</v>
      </c>
      <c r="E82" s="19">
        <v>28862.478439714156</v>
      </c>
      <c r="F82" s="17">
        <f t="shared" si="0"/>
        <v>580.02843971415496</v>
      </c>
      <c r="G82" s="34">
        <f t="shared" si="1"/>
        <v>2.0508422704332618E-2</v>
      </c>
      <c r="H82" s="40"/>
    </row>
    <row r="83" spans="1:8" ht="15.75" x14ac:dyDescent="0.25">
      <c r="A83" s="13" t="s">
        <v>159</v>
      </c>
      <c r="B83" s="14" t="s">
        <v>136</v>
      </c>
      <c r="C83" s="13" t="s">
        <v>158</v>
      </c>
      <c r="D83" s="302"/>
      <c r="E83" s="19">
        <v>3091</v>
      </c>
      <c r="F83" s="17">
        <f t="shared" si="0"/>
        <v>3091</v>
      </c>
      <c r="G83" s="34" t="e">
        <f t="shared" si="1"/>
        <v>#DIV/0!</v>
      </c>
      <c r="H83" s="40"/>
    </row>
    <row r="84" spans="1:8" ht="15.75" x14ac:dyDescent="0.25">
      <c r="A84" s="13" t="s">
        <v>160</v>
      </c>
      <c r="B84" s="14" t="s">
        <v>138</v>
      </c>
      <c r="C84" s="13" t="s">
        <v>158</v>
      </c>
      <c r="D84" s="302"/>
      <c r="E84" s="19">
        <v>2131.2690000000007</v>
      </c>
      <c r="F84" s="17">
        <f t="shared" si="0"/>
        <v>2131.2690000000007</v>
      </c>
      <c r="G84" s="34" t="e">
        <f t="shared" si="1"/>
        <v>#DIV/0!</v>
      </c>
      <c r="H84" s="40"/>
    </row>
    <row r="85" spans="1:8" ht="15.75" x14ac:dyDescent="0.25">
      <c r="A85" s="13" t="s">
        <v>161</v>
      </c>
      <c r="B85" s="14" t="s">
        <v>140</v>
      </c>
      <c r="C85" s="13" t="s">
        <v>158</v>
      </c>
      <c r="D85" s="302"/>
      <c r="E85" s="19">
        <v>14170.63975970416</v>
      </c>
      <c r="F85" s="17">
        <f t="shared" si="0"/>
        <v>14170.63975970416</v>
      </c>
      <c r="G85" s="34" t="e">
        <f t="shared" si="1"/>
        <v>#DIV/0!</v>
      </c>
      <c r="H85" s="40"/>
    </row>
    <row r="86" spans="1:8" ht="15.75" x14ac:dyDescent="0.25">
      <c r="A86" s="13" t="s">
        <v>162</v>
      </c>
      <c r="B86" s="14" t="s">
        <v>142</v>
      </c>
      <c r="C86" s="13" t="s">
        <v>158</v>
      </c>
      <c r="D86" s="303"/>
      <c r="E86" s="19">
        <v>9469.5696800099995</v>
      </c>
      <c r="F86" s="17">
        <f t="shared" si="0"/>
        <v>9469.5696800099995</v>
      </c>
      <c r="G86" s="34" t="e">
        <f t="shared" si="1"/>
        <v>#DIV/0!</v>
      </c>
      <c r="H86" s="40"/>
    </row>
    <row r="87" spans="1:8" ht="15.75" x14ac:dyDescent="0.25">
      <c r="A87" s="13" t="s">
        <v>163</v>
      </c>
      <c r="B87" s="14" t="s">
        <v>164</v>
      </c>
      <c r="C87" s="13" t="s">
        <v>165</v>
      </c>
      <c r="D87" s="271"/>
      <c r="E87" s="34">
        <v>7.1518122184985364E-2</v>
      </c>
      <c r="F87" s="17">
        <f t="shared" si="0"/>
        <v>7.1518122184985364E-2</v>
      </c>
      <c r="G87" s="34" t="e">
        <f t="shared" si="1"/>
        <v>#DIV/0!</v>
      </c>
      <c r="H87" s="40"/>
    </row>
    <row r="88" spans="1:8" ht="31.5" x14ac:dyDescent="0.25">
      <c r="A88" s="13" t="s">
        <v>166</v>
      </c>
      <c r="B88" s="14" t="s">
        <v>167</v>
      </c>
      <c r="C88" s="13" t="s">
        <v>23</v>
      </c>
      <c r="D88" s="19">
        <v>528273.16</v>
      </c>
      <c r="E88" s="19">
        <v>758540.66</v>
      </c>
      <c r="F88" s="17">
        <f t="shared" si="0"/>
        <v>230267.5</v>
      </c>
      <c r="G88" s="34">
        <f t="shared" si="1"/>
        <v>0.43588718381982527</v>
      </c>
      <c r="H88" s="39"/>
    </row>
    <row r="89" spans="1:8" ht="31.5" x14ac:dyDescent="0.25">
      <c r="A89" s="13" t="s">
        <v>169</v>
      </c>
      <c r="B89" s="14" t="s">
        <v>170</v>
      </c>
      <c r="C89" s="13" t="s">
        <v>23</v>
      </c>
      <c r="D89" s="19"/>
      <c r="E89" s="19">
        <v>59795.85</v>
      </c>
      <c r="F89" s="17">
        <f t="shared" si="0"/>
        <v>59795.85</v>
      </c>
      <c r="G89" s="34" t="e">
        <f t="shared" si="1"/>
        <v>#DIV/0!</v>
      </c>
      <c r="H89" s="39"/>
    </row>
    <row r="90" spans="1:8" ht="47.25" x14ac:dyDescent="0.25">
      <c r="A90" s="13" t="s">
        <v>171</v>
      </c>
      <c r="B90" s="14" t="s">
        <v>172</v>
      </c>
      <c r="C90" s="13" t="s">
        <v>165</v>
      </c>
      <c r="D90" s="272" t="s">
        <v>173</v>
      </c>
      <c r="E90" s="19" t="s">
        <v>20</v>
      </c>
      <c r="F90" s="17"/>
      <c r="G90" s="34"/>
      <c r="H90" s="38" t="s">
        <v>20</v>
      </c>
    </row>
    <row r="91" spans="1:8" ht="15.75" x14ac:dyDescent="0.25">
      <c r="A91" s="31"/>
      <c r="B91" s="41"/>
      <c r="C91" s="31"/>
      <c r="D91" s="42"/>
      <c r="E91" s="31"/>
      <c r="F91" s="31"/>
      <c r="G91" s="31"/>
      <c r="H91" s="43"/>
    </row>
    <row r="92" spans="1:8" ht="15.75" x14ac:dyDescent="0.25">
      <c r="A92" s="31"/>
      <c r="B92" s="41"/>
      <c r="C92" s="31"/>
      <c r="D92" s="42"/>
      <c r="E92" s="31"/>
      <c r="F92" s="31"/>
      <c r="G92" s="31"/>
      <c r="H92" s="43"/>
    </row>
  </sheetData>
  <mergeCells count="13">
    <mergeCell ref="D67:D71"/>
    <mergeCell ref="D72:D81"/>
    <mergeCell ref="D82:D86"/>
    <mergeCell ref="A7:H7"/>
    <mergeCell ref="A8:H8"/>
    <mergeCell ref="A9:H9"/>
    <mergeCell ref="A10:H10"/>
    <mergeCell ref="A18:A19"/>
    <mergeCell ref="B18:B19"/>
    <mergeCell ref="C18:C19"/>
    <mergeCell ref="D18:E18"/>
    <mergeCell ref="F18:G18"/>
    <mergeCell ref="H18:H19"/>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103"/>
  <sheetViews>
    <sheetView topLeftCell="A40" zoomScale="79" zoomScaleNormal="79" workbookViewId="0">
      <selection activeCell="E60" sqref="E60"/>
    </sheetView>
  </sheetViews>
  <sheetFormatPr defaultColWidth="0.85546875" defaultRowHeight="15" x14ac:dyDescent="0.25"/>
  <cols>
    <col min="1" max="1" width="10.140625" style="47" customWidth="1"/>
    <col min="2" max="2" width="57.7109375" style="47" customWidth="1"/>
    <col min="3" max="3" width="11.7109375" style="47" customWidth="1"/>
    <col min="4" max="4" width="16" style="47" customWidth="1"/>
    <col min="5" max="5" width="16.7109375" style="47" customWidth="1"/>
    <col min="6" max="6" width="54.7109375" style="47" customWidth="1"/>
    <col min="7" max="7" width="15.7109375" style="48" customWidth="1"/>
    <col min="8" max="37" width="15.7109375" style="47" customWidth="1"/>
    <col min="38" max="75" width="5.85546875" style="47" customWidth="1"/>
    <col min="76" max="123" width="0.85546875" style="47"/>
    <col min="124" max="124" width="4" style="47" customWidth="1"/>
    <col min="125" max="133" width="0" style="47" hidden="1" customWidth="1"/>
    <col min="134" max="181" width="0.85546875" style="47"/>
    <col min="182" max="182" width="0.42578125" style="47" customWidth="1"/>
    <col min="183" max="183" width="0" style="47" hidden="1" customWidth="1"/>
    <col min="184" max="184" width="0.85546875" style="47" customWidth="1"/>
    <col min="185" max="190" width="0.85546875" style="47"/>
    <col min="191" max="191" width="6.7109375" style="47" customWidth="1"/>
    <col min="192" max="203" width="0.85546875" style="47"/>
    <col min="204" max="204" width="17.140625" style="47" customWidth="1"/>
    <col min="205" max="256" width="0" style="47" hidden="1" customWidth="1"/>
    <col min="257" max="262" width="0.85546875" style="47"/>
    <col min="263" max="263" width="1.5703125" style="47" customWidth="1"/>
    <col min="264" max="264" width="9.28515625" style="47" bestFit="1" customWidth="1"/>
    <col min="265" max="268" width="0.85546875" style="47"/>
    <col min="269" max="269" width="0.85546875" style="47" customWidth="1"/>
    <col min="270" max="272" width="0.85546875" style="47"/>
    <col min="273" max="273" width="9.28515625" style="47" bestFit="1" customWidth="1"/>
    <col min="274" max="379" width="0.85546875" style="47"/>
    <col min="380" max="380" width="4" style="47" customWidth="1"/>
    <col min="381" max="389" width="0" style="47" hidden="1" customWidth="1"/>
    <col min="390" max="437" width="0.85546875" style="47"/>
    <col min="438" max="438" width="0.42578125" style="47" customWidth="1"/>
    <col min="439" max="439" width="0" style="47" hidden="1" customWidth="1"/>
    <col min="440" max="440" width="0.85546875" style="47" customWidth="1"/>
    <col min="441" max="446" width="0.85546875" style="47"/>
    <col min="447" max="447" width="6.7109375" style="47" customWidth="1"/>
    <col min="448" max="459" width="0.85546875" style="47"/>
    <col min="460" max="460" width="17.140625" style="47" customWidth="1"/>
    <col min="461" max="512" width="0" style="47" hidden="1" customWidth="1"/>
    <col min="513" max="518" width="0.85546875" style="47"/>
    <col min="519" max="519" width="1.5703125" style="47" customWidth="1"/>
    <col min="520" max="520" width="9.28515625" style="47" bestFit="1" customWidth="1"/>
    <col min="521" max="524" width="0.85546875" style="47"/>
    <col min="525" max="525" width="0.85546875" style="47" customWidth="1"/>
    <col min="526" max="528" width="0.85546875" style="47"/>
    <col min="529" max="529" width="9.28515625" style="47" bestFit="1" customWidth="1"/>
    <col min="530" max="635" width="0.85546875" style="47"/>
    <col min="636" max="636" width="4" style="47" customWidth="1"/>
    <col min="637" max="645" width="0" style="47" hidden="1" customWidth="1"/>
    <col min="646" max="693" width="0.85546875" style="47"/>
    <col min="694" max="694" width="0.42578125" style="47" customWidth="1"/>
    <col min="695" max="695" width="0" style="47" hidden="1" customWidth="1"/>
    <col min="696" max="696" width="0.85546875" style="47" customWidth="1"/>
    <col min="697" max="702" width="0.85546875" style="47"/>
    <col min="703" max="703" width="6.7109375" style="47" customWidth="1"/>
    <col min="704" max="715" width="0.85546875" style="47"/>
    <col min="716" max="716" width="17.140625" style="47" customWidth="1"/>
    <col min="717" max="768" width="0" style="47" hidden="1" customWidth="1"/>
    <col min="769" max="774" width="0.85546875" style="47"/>
    <col min="775" max="775" width="1.5703125" style="47" customWidth="1"/>
    <col min="776" max="776" width="9.28515625" style="47" bestFit="1" customWidth="1"/>
    <col min="777" max="780" width="0.85546875" style="47"/>
    <col min="781" max="781" width="0.85546875" style="47" customWidth="1"/>
    <col min="782" max="784" width="0.85546875" style="47"/>
    <col min="785" max="785" width="9.28515625" style="47" bestFit="1" customWidth="1"/>
    <col min="786" max="891" width="0.85546875" style="47"/>
    <col min="892" max="892" width="4" style="47" customWidth="1"/>
    <col min="893" max="901" width="0" style="47" hidden="1" customWidth="1"/>
    <col min="902" max="949" width="0.85546875" style="47"/>
    <col min="950" max="950" width="0.42578125" style="47" customWidth="1"/>
    <col min="951" max="951" width="0" style="47" hidden="1" customWidth="1"/>
    <col min="952" max="952" width="0.85546875" style="47" customWidth="1"/>
    <col min="953" max="958" width="0.85546875" style="47"/>
    <col min="959" max="959" width="6.7109375" style="47" customWidth="1"/>
    <col min="960" max="971" width="0.85546875" style="47"/>
    <col min="972" max="972" width="17.140625" style="47" customWidth="1"/>
    <col min="973" max="1024" width="0" style="47" hidden="1" customWidth="1"/>
    <col min="1025" max="1030" width="0.85546875" style="47"/>
    <col min="1031" max="1031" width="1.5703125" style="47" customWidth="1"/>
    <col min="1032" max="1032" width="9.28515625" style="47" bestFit="1" customWidth="1"/>
    <col min="1033" max="1036" width="0.85546875" style="47"/>
    <col min="1037" max="1037" width="0.85546875" style="47" customWidth="1"/>
    <col min="1038" max="1040" width="0.85546875" style="47"/>
    <col min="1041" max="1041" width="9.28515625" style="47" bestFit="1" customWidth="1"/>
    <col min="1042" max="1147" width="0.85546875" style="47"/>
    <col min="1148" max="1148" width="4" style="47" customWidth="1"/>
    <col min="1149" max="1157" width="0" style="47" hidden="1" customWidth="1"/>
    <col min="1158" max="1205" width="0.85546875" style="47"/>
    <col min="1206" max="1206" width="0.42578125" style="47" customWidth="1"/>
    <col min="1207" max="1207" width="0" style="47" hidden="1" customWidth="1"/>
    <col min="1208" max="1208" width="0.85546875" style="47" customWidth="1"/>
    <col min="1209" max="1214" width="0.85546875" style="47"/>
    <col min="1215" max="1215" width="6.7109375" style="47" customWidth="1"/>
    <col min="1216" max="1227" width="0.85546875" style="47"/>
    <col min="1228" max="1228" width="17.140625" style="47" customWidth="1"/>
    <col min="1229" max="1280" width="0" style="47" hidden="1" customWidth="1"/>
    <col min="1281" max="1286" width="0.85546875" style="47"/>
    <col min="1287" max="1287" width="1.5703125" style="47" customWidth="1"/>
    <col min="1288" max="1288" width="9.28515625" style="47" bestFit="1" customWidth="1"/>
    <col min="1289" max="1292" width="0.85546875" style="47"/>
    <col min="1293" max="1293" width="0.85546875" style="47" customWidth="1"/>
    <col min="1294" max="1296" width="0.85546875" style="47"/>
    <col min="1297" max="1297" width="9.28515625" style="47" bestFit="1" customWidth="1"/>
    <col min="1298" max="1403" width="0.85546875" style="47"/>
    <col min="1404" max="1404" width="4" style="47" customWidth="1"/>
    <col min="1405" max="1413" width="0" style="47" hidden="1" customWidth="1"/>
    <col min="1414" max="1461" width="0.85546875" style="47"/>
    <col min="1462" max="1462" width="0.42578125" style="47" customWidth="1"/>
    <col min="1463" max="1463" width="0" style="47" hidden="1" customWidth="1"/>
    <col min="1464" max="1464" width="0.85546875" style="47" customWidth="1"/>
    <col min="1465" max="1470" width="0.85546875" style="47"/>
    <col min="1471" max="1471" width="6.7109375" style="47" customWidth="1"/>
    <col min="1472" max="1483" width="0.85546875" style="47"/>
    <col min="1484" max="1484" width="17.140625" style="47" customWidth="1"/>
    <col min="1485" max="1536" width="0" style="47" hidden="1" customWidth="1"/>
    <col min="1537" max="1542" width="0.85546875" style="47"/>
    <col min="1543" max="1543" width="1.5703125" style="47" customWidth="1"/>
    <col min="1544" max="1544" width="9.28515625" style="47" bestFit="1" customWidth="1"/>
    <col min="1545" max="1548" width="0.85546875" style="47"/>
    <col min="1549" max="1549" width="0.85546875" style="47" customWidth="1"/>
    <col min="1550" max="1552" width="0.85546875" style="47"/>
    <col min="1553" max="1553" width="9.28515625" style="47" bestFit="1" customWidth="1"/>
    <col min="1554" max="1659" width="0.85546875" style="47"/>
    <col min="1660" max="1660" width="4" style="47" customWidth="1"/>
    <col min="1661" max="1669" width="0" style="47" hidden="1" customWidth="1"/>
    <col min="1670" max="1717" width="0.85546875" style="47"/>
    <col min="1718" max="1718" width="0.42578125" style="47" customWidth="1"/>
    <col min="1719" max="1719" width="0" style="47" hidden="1" customWidth="1"/>
    <col min="1720" max="1720" width="0.85546875" style="47" customWidth="1"/>
    <col min="1721" max="1726" width="0.85546875" style="47"/>
    <col min="1727" max="1727" width="6.7109375" style="47" customWidth="1"/>
    <col min="1728" max="1739" width="0.85546875" style="47"/>
    <col min="1740" max="1740" width="17.140625" style="47" customWidth="1"/>
    <col min="1741" max="1792" width="0" style="47" hidden="1" customWidth="1"/>
    <col min="1793" max="1798" width="0.85546875" style="47"/>
    <col min="1799" max="1799" width="1.5703125" style="47" customWidth="1"/>
    <col min="1800" max="1800" width="9.28515625" style="47" bestFit="1" customWidth="1"/>
    <col min="1801" max="1804" width="0.85546875" style="47"/>
    <col min="1805" max="1805" width="0.85546875" style="47" customWidth="1"/>
    <col min="1806" max="1808" width="0.85546875" style="47"/>
    <col min="1809" max="1809" width="9.28515625" style="47" bestFit="1" customWidth="1"/>
    <col min="1810" max="1915" width="0.85546875" style="47"/>
    <col min="1916" max="1916" width="4" style="47" customWidth="1"/>
    <col min="1917" max="1925" width="0" style="47" hidden="1" customWidth="1"/>
    <col min="1926" max="1973" width="0.85546875" style="47"/>
    <col min="1974" max="1974" width="0.42578125" style="47" customWidth="1"/>
    <col min="1975" max="1975" width="0" style="47" hidden="1" customWidth="1"/>
    <col min="1976" max="1976" width="0.85546875" style="47" customWidth="1"/>
    <col min="1977" max="1982" width="0.85546875" style="47"/>
    <col min="1983" max="1983" width="6.7109375" style="47" customWidth="1"/>
    <col min="1984" max="1995" width="0.85546875" style="47"/>
    <col min="1996" max="1996" width="17.140625" style="47" customWidth="1"/>
    <col min="1997" max="2048" width="0" style="47" hidden="1" customWidth="1"/>
    <col min="2049" max="2054" width="0.85546875" style="47"/>
    <col min="2055" max="2055" width="1.5703125" style="47" customWidth="1"/>
    <col min="2056" max="2056" width="9.28515625" style="47" bestFit="1" customWidth="1"/>
    <col min="2057" max="2060" width="0.85546875" style="47"/>
    <col min="2061" max="2061" width="0.85546875" style="47" customWidth="1"/>
    <col min="2062" max="2064" width="0.85546875" style="47"/>
    <col min="2065" max="2065" width="9.28515625" style="47" bestFit="1" customWidth="1"/>
    <col min="2066" max="2171" width="0.85546875" style="47"/>
    <col min="2172" max="2172" width="4" style="47" customWidth="1"/>
    <col min="2173" max="2181" width="0" style="47" hidden="1" customWidth="1"/>
    <col min="2182" max="2229" width="0.85546875" style="47"/>
    <col min="2230" max="2230" width="0.42578125" style="47" customWidth="1"/>
    <col min="2231" max="2231" width="0" style="47" hidden="1" customWidth="1"/>
    <col min="2232" max="2232" width="0.85546875" style="47" customWidth="1"/>
    <col min="2233" max="2238" width="0.85546875" style="47"/>
    <col min="2239" max="2239" width="6.7109375" style="47" customWidth="1"/>
    <col min="2240" max="2251" width="0.85546875" style="47"/>
    <col min="2252" max="2252" width="17.140625" style="47" customWidth="1"/>
    <col min="2253" max="2304" width="0" style="47" hidden="1" customWidth="1"/>
    <col min="2305" max="2310" width="0.85546875" style="47"/>
    <col min="2311" max="2311" width="1.5703125" style="47" customWidth="1"/>
    <col min="2312" max="2312" width="9.28515625" style="47" bestFit="1" customWidth="1"/>
    <col min="2313" max="2316" width="0.85546875" style="47"/>
    <col min="2317" max="2317" width="0.85546875" style="47" customWidth="1"/>
    <col min="2318" max="2320" width="0.85546875" style="47"/>
    <col min="2321" max="2321" width="9.28515625" style="47" bestFit="1" customWidth="1"/>
    <col min="2322" max="2427" width="0.85546875" style="47"/>
    <col min="2428" max="2428" width="4" style="47" customWidth="1"/>
    <col min="2429" max="2437" width="0" style="47" hidden="1" customWidth="1"/>
    <col min="2438" max="2485" width="0.85546875" style="47"/>
    <col min="2486" max="2486" width="0.42578125" style="47" customWidth="1"/>
    <col min="2487" max="2487" width="0" style="47" hidden="1" customWidth="1"/>
    <col min="2488" max="2488" width="0.85546875" style="47" customWidth="1"/>
    <col min="2489" max="2494" width="0.85546875" style="47"/>
    <col min="2495" max="2495" width="6.7109375" style="47" customWidth="1"/>
    <col min="2496" max="2507" width="0.85546875" style="47"/>
    <col min="2508" max="2508" width="17.140625" style="47" customWidth="1"/>
    <col min="2509" max="2560" width="0" style="47" hidden="1" customWidth="1"/>
    <col min="2561" max="2566" width="0.85546875" style="47"/>
    <col min="2567" max="2567" width="1.5703125" style="47" customWidth="1"/>
    <col min="2568" max="2568" width="9.28515625" style="47" bestFit="1" customWidth="1"/>
    <col min="2569" max="2572" width="0.85546875" style="47"/>
    <col min="2573" max="2573" width="0.85546875" style="47" customWidth="1"/>
    <col min="2574" max="2576" width="0.85546875" style="47"/>
    <col min="2577" max="2577" width="9.28515625" style="47" bestFit="1" customWidth="1"/>
    <col min="2578" max="2683" width="0.85546875" style="47"/>
    <col min="2684" max="2684" width="4" style="47" customWidth="1"/>
    <col min="2685" max="2693" width="0" style="47" hidden="1" customWidth="1"/>
    <col min="2694" max="2741" width="0.85546875" style="47"/>
    <col min="2742" max="2742" width="0.42578125" style="47" customWidth="1"/>
    <col min="2743" max="2743" width="0" style="47" hidden="1" customWidth="1"/>
    <col min="2744" max="2744" width="0.85546875" style="47" customWidth="1"/>
    <col min="2745" max="2750" width="0.85546875" style="47"/>
    <col min="2751" max="2751" width="6.7109375" style="47" customWidth="1"/>
    <col min="2752" max="2763" width="0.85546875" style="47"/>
    <col min="2764" max="2764" width="17.140625" style="47" customWidth="1"/>
    <col min="2765" max="2816" width="0" style="47" hidden="1" customWidth="1"/>
    <col min="2817" max="2822" width="0.85546875" style="47"/>
    <col min="2823" max="2823" width="1.5703125" style="47" customWidth="1"/>
    <col min="2824" max="2824" width="9.28515625" style="47" bestFit="1" customWidth="1"/>
    <col min="2825" max="2828" width="0.85546875" style="47"/>
    <col min="2829" max="2829" width="0.85546875" style="47" customWidth="1"/>
    <col min="2830" max="2832" width="0.85546875" style="47"/>
    <col min="2833" max="2833" width="9.28515625" style="47" bestFit="1" customWidth="1"/>
    <col min="2834" max="2939" width="0.85546875" style="47"/>
    <col min="2940" max="2940" width="4" style="47" customWidth="1"/>
    <col min="2941" max="2949" width="0" style="47" hidden="1" customWidth="1"/>
    <col min="2950" max="2997" width="0.85546875" style="47"/>
    <col min="2998" max="2998" width="0.42578125" style="47" customWidth="1"/>
    <col min="2999" max="2999" width="0" style="47" hidden="1" customWidth="1"/>
    <col min="3000" max="3000" width="0.85546875" style="47" customWidth="1"/>
    <col min="3001" max="3006" width="0.85546875" style="47"/>
    <col min="3007" max="3007" width="6.7109375" style="47" customWidth="1"/>
    <col min="3008" max="3019" width="0.85546875" style="47"/>
    <col min="3020" max="3020" width="17.140625" style="47" customWidth="1"/>
    <col min="3021" max="3072" width="0" style="47" hidden="1" customWidth="1"/>
    <col min="3073" max="3078" width="0.85546875" style="47"/>
    <col min="3079" max="3079" width="1.5703125" style="47" customWidth="1"/>
    <col min="3080" max="3080" width="9.28515625" style="47" bestFit="1" customWidth="1"/>
    <col min="3081" max="3084" width="0.85546875" style="47"/>
    <col min="3085" max="3085" width="0.85546875" style="47" customWidth="1"/>
    <col min="3086" max="3088" width="0.85546875" style="47"/>
    <col min="3089" max="3089" width="9.28515625" style="47" bestFit="1" customWidth="1"/>
    <col min="3090" max="3195" width="0.85546875" style="47"/>
    <col min="3196" max="3196" width="4" style="47" customWidth="1"/>
    <col min="3197" max="3205" width="0" style="47" hidden="1" customWidth="1"/>
    <col min="3206" max="3253" width="0.85546875" style="47"/>
    <col min="3254" max="3254" width="0.42578125" style="47" customWidth="1"/>
    <col min="3255" max="3255" width="0" style="47" hidden="1" customWidth="1"/>
    <col min="3256" max="3256" width="0.85546875" style="47" customWidth="1"/>
    <col min="3257" max="3262" width="0.85546875" style="47"/>
    <col min="3263" max="3263" width="6.7109375" style="47" customWidth="1"/>
    <col min="3264" max="3275" width="0.85546875" style="47"/>
    <col min="3276" max="3276" width="17.140625" style="47" customWidth="1"/>
    <col min="3277" max="3328" width="0" style="47" hidden="1" customWidth="1"/>
    <col min="3329" max="3334" width="0.85546875" style="47"/>
    <col min="3335" max="3335" width="1.5703125" style="47" customWidth="1"/>
    <col min="3336" max="3336" width="9.28515625" style="47" bestFit="1" customWidth="1"/>
    <col min="3337" max="3340" width="0.85546875" style="47"/>
    <col min="3341" max="3341" width="0.85546875" style="47" customWidth="1"/>
    <col min="3342" max="3344" width="0.85546875" style="47"/>
    <col min="3345" max="3345" width="9.28515625" style="47" bestFit="1" customWidth="1"/>
    <col min="3346" max="3451" width="0.85546875" style="47"/>
    <col min="3452" max="3452" width="4" style="47" customWidth="1"/>
    <col min="3453" max="3461" width="0" style="47" hidden="1" customWidth="1"/>
    <col min="3462" max="3509" width="0.85546875" style="47"/>
    <col min="3510" max="3510" width="0.42578125" style="47" customWidth="1"/>
    <col min="3511" max="3511" width="0" style="47" hidden="1" customWidth="1"/>
    <col min="3512" max="3512" width="0.85546875" style="47" customWidth="1"/>
    <col min="3513" max="3518" width="0.85546875" style="47"/>
    <col min="3519" max="3519" width="6.7109375" style="47" customWidth="1"/>
    <col min="3520" max="3531" width="0.85546875" style="47"/>
    <col min="3532" max="3532" width="17.140625" style="47" customWidth="1"/>
    <col min="3533" max="3584" width="0" style="47" hidden="1" customWidth="1"/>
    <col min="3585" max="3590" width="0.85546875" style="47"/>
    <col min="3591" max="3591" width="1.5703125" style="47" customWidth="1"/>
    <col min="3592" max="3592" width="9.28515625" style="47" bestFit="1" customWidth="1"/>
    <col min="3593" max="3596" width="0.85546875" style="47"/>
    <col min="3597" max="3597" width="0.85546875" style="47" customWidth="1"/>
    <col min="3598" max="3600" width="0.85546875" style="47"/>
    <col min="3601" max="3601" width="9.28515625" style="47" bestFit="1" customWidth="1"/>
    <col min="3602" max="3707" width="0.85546875" style="47"/>
    <col min="3708" max="3708" width="4" style="47" customWidth="1"/>
    <col min="3709" max="3717" width="0" style="47" hidden="1" customWidth="1"/>
    <col min="3718" max="3765" width="0.85546875" style="47"/>
    <col min="3766" max="3766" width="0.42578125" style="47" customWidth="1"/>
    <col min="3767" max="3767" width="0" style="47" hidden="1" customWidth="1"/>
    <col min="3768" max="3768" width="0.85546875" style="47" customWidth="1"/>
    <col min="3769" max="3774" width="0.85546875" style="47"/>
    <col min="3775" max="3775" width="6.7109375" style="47" customWidth="1"/>
    <col min="3776" max="3787" width="0.85546875" style="47"/>
    <col min="3788" max="3788" width="17.140625" style="47" customWidth="1"/>
    <col min="3789" max="3840" width="0" style="47" hidden="1" customWidth="1"/>
    <col min="3841" max="3846" width="0.85546875" style="47"/>
    <col min="3847" max="3847" width="1.5703125" style="47" customWidth="1"/>
    <col min="3848" max="3848" width="9.28515625" style="47" bestFit="1" customWidth="1"/>
    <col min="3849" max="3852" width="0.85546875" style="47"/>
    <col min="3853" max="3853" width="0.85546875" style="47" customWidth="1"/>
    <col min="3854" max="3856" width="0.85546875" style="47"/>
    <col min="3857" max="3857" width="9.28515625" style="47" bestFit="1" customWidth="1"/>
    <col min="3858" max="3963" width="0.85546875" style="47"/>
    <col min="3964" max="3964" width="4" style="47" customWidth="1"/>
    <col min="3965" max="3973" width="0" style="47" hidden="1" customWidth="1"/>
    <col min="3974" max="4021" width="0.85546875" style="47"/>
    <col min="4022" max="4022" width="0.42578125" style="47" customWidth="1"/>
    <col min="4023" max="4023" width="0" style="47" hidden="1" customWidth="1"/>
    <col min="4024" max="4024" width="0.85546875" style="47" customWidth="1"/>
    <col min="4025" max="4030" width="0.85546875" style="47"/>
    <col min="4031" max="4031" width="6.7109375" style="47" customWidth="1"/>
    <col min="4032" max="4043" width="0.85546875" style="47"/>
    <col min="4044" max="4044" width="17.140625" style="47" customWidth="1"/>
    <col min="4045" max="4096" width="0" style="47" hidden="1" customWidth="1"/>
    <col min="4097" max="4102" width="0.85546875" style="47"/>
    <col min="4103" max="4103" width="1.5703125" style="47" customWidth="1"/>
    <col min="4104" max="4104" width="9.28515625" style="47" bestFit="1" customWidth="1"/>
    <col min="4105" max="4108" width="0.85546875" style="47"/>
    <col min="4109" max="4109" width="0.85546875" style="47" customWidth="1"/>
    <col min="4110" max="4112" width="0.85546875" style="47"/>
    <col min="4113" max="4113" width="9.28515625" style="47" bestFit="1" customWidth="1"/>
    <col min="4114" max="4219" width="0.85546875" style="47"/>
    <col min="4220" max="4220" width="4" style="47" customWidth="1"/>
    <col min="4221" max="4229" width="0" style="47" hidden="1" customWidth="1"/>
    <col min="4230" max="4277" width="0.85546875" style="47"/>
    <col min="4278" max="4278" width="0.42578125" style="47" customWidth="1"/>
    <col min="4279" max="4279" width="0" style="47" hidden="1" customWidth="1"/>
    <col min="4280" max="4280" width="0.85546875" style="47" customWidth="1"/>
    <col min="4281" max="4286" width="0.85546875" style="47"/>
    <col min="4287" max="4287" width="6.7109375" style="47" customWidth="1"/>
    <col min="4288" max="4299" width="0.85546875" style="47"/>
    <col min="4300" max="4300" width="17.140625" style="47" customWidth="1"/>
    <col min="4301" max="4352" width="0" style="47" hidden="1" customWidth="1"/>
    <col min="4353" max="4358" width="0.85546875" style="47"/>
    <col min="4359" max="4359" width="1.5703125" style="47" customWidth="1"/>
    <col min="4360" max="4360" width="9.28515625" style="47" bestFit="1" customWidth="1"/>
    <col min="4361" max="4364" width="0.85546875" style="47"/>
    <col min="4365" max="4365" width="0.85546875" style="47" customWidth="1"/>
    <col min="4366" max="4368" width="0.85546875" style="47"/>
    <col min="4369" max="4369" width="9.28515625" style="47" bestFit="1" customWidth="1"/>
    <col min="4370" max="4475" width="0.85546875" style="47"/>
    <col min="4476" max="4476" width="4" style="47" customWidth="1"/>
    <col min="4477" max="4485" width="0" style="47" hidden="1" customWidth="1"/>
    <col min="4486" max="4533" width="0.85546875" style="47"/>
    <col min="4534" max="4534" width="0.42578125" style="47" customWidth="1"/>
    <col min="4535" max="4535" width="0" style="47" hidden="1" customWidth="1"/>
    <col min="4536" max="4536" width="0.85546875" style="47" customWidth="1"/>
    <col min="4537" max="4542" width="0.85546875" style="47"/>
    <col min="4543" max="4543" width="6.7109375" style="47" customWidth="1"/>
    <col min="4544" max="4555" width="0.85546875" style="47"/>
    <col min="4556" max="4556" width="17.140625" style="47" customWidth="1"/>
    <col min="4557" max="4608" width="0" style="47" hidden="1" customWidth="1"/>
    <col min="4609" max="4614" width="0.85546875" style="47"/>
    <col min="4615" max="4615" width="1.5703125" style="47" customWidth="1"/>
    <col min="4616" max="4616" width="9.28515625" style="47" bestFit="1" customWidth="1"/>
    <col min="4617" max="4620" width="0.85546875" style="47"/>
    <col min="4621" max="4621" width="0.85546875" style="47" customWidth="1"/>
    <col min="4622" max="4624" width="0.85546875" style="47"/>
    <col min="4625" max="4625" width="9.28515625" style="47" bestFit="1" customWidth="1"/>
    <col min="4626" max="4731" width="0.85546875" style="47"/>
    <col min="4732" max="4732" width="4" style="47" customWidth="1"/>
    <col min="4733" max="4741" width="0" style="47" hidden="1" customWidth="1"/>
    <col min="4742" max="4789" width="0.85546875" style="47"/>
    <col min="4790" max="4790" width="0.42578125" style="47" customWidth="1"/>
    <col min="4791" max="4791" width="0" style="47" hidden="1" customWidth="1"/>
    <col min="4792" max="4792" width="0.85546875" style="47" customWidth="1"/>
    <col min="4793" max="4798" width="0.85546875" style="47"/>
    <col min="4799" max="4799" width="6.7109375" style="47" customWidth="1"/>
    <col min="4800" max="4811" width="0.85546875" style="47"/>
    <col min="4812" max="4812" width="17.140625" style="47" customWidth="1"/>
    <col min="4813" max="4864" width="0" style="47" hidden="1" customWidth="1"/>
    <col min="4865" max="4870" width="0.85546875" style="47"/>
    <col min="4871" max="4871" width="1.5703125" style="47" customWidth="1"/>
    <col min="4872" max="4872" width="9.28515625" style="47" bestFit="1" customWidth="1"/>
    <col min="4873" max="4876" width="0.85546875" style="47"/>
    <col min="4877" max="4877" width="0.85546875" style="47" customWidth="1"/>
    <col min="4878" max="4880" width="0.85546875" style="47"/>
    <col min="4881" max="4881" width="9.28515625" style="47" bestFit="1" customWidth="1"/>
    <col min="4882" max="4987" width="0.85546875" style="47"/>
    <col min="4988" max="4988" width="4" style="47" customWidth="1"/>
    <col min="4989" max="4997" width="0" style="47" hidden="1" customWidth="1"/>
    <col min="4998" max="5045" width="0.85546875" style="47"/>
    <col min="5046" max="5046" width="0.42578125" style="47" customWidth="1"/>
    <col min="5047" max="5047" width="0" style="47" hidden="1" customWidth="1"/>
    <col min="5048" max="5048" width="0.85546875" style="47" customWidth="1"/>
    <col min="5049" max="5054" width="0.85546875" style="47"/>
    <col min="5055" max="5055" width="6.7109375" style="47" customWidth="1"/>
    <col min="5056" max="5067" width="0.85546875" style="47"/>
    <col min="5068" max="5068" width="17.140625" style="47" customWidth="1"/>
    <col min="5069" max="5120" width="0" style="47" hidden="1" customWidth="1"/>
    <col min="5121" max="5126" width="0.85546875" style="47"/>
    <col min="5127" max="5127" width="1.5703125" style="47" customWidth="1"/>
    <col min="5128" max="5128" width="9.28515625" style="47" bestFit="1" customWidth="1"/>
    <col min="5129" max="5132" width="0.85546875" style="47"/>
    <col min="5133" max="5133" width="0.85546875" style="47" customWidth="1"/>
    <col min="5134" max="5136" width="0.85546875" style="47"/>
    <col min="5137" max="5137" width="9.28515625" style="47" bestFit="1" customWidth="1"/>
    <col min="5138" max="5243" width="0.85546875" style="47"/>
    <col min="5244" max="5244" width="4" style="47" customWidth="1"/>
    <col min="5245" max="5253" width="0" style="47" hidden="1" customWidth="1"/>
    <col min="5254" max="5301" width="0.85546875" style="47"/>
    <col min="5302" max="5302" width="0.42578125" style="47" customWidth="1"/>
    <col min="5303" max="5303" width="0" style="47" hidden="1" customWidth="1"/>
    <col min="5304" max="5304" width="0.85546875" style="47" customWidth="1"/>
    <col min="5305" max="5310" width="0.85546875" style="47"/>
    <col min="5311" max="5311" width="6.7109375" style="47" customWidth="1"/>
    <col min="5312" max="5323" width="0.85546875" style="47"/>
    <col min="5324" max="5324" width="17.140625" style="47" customWidth="1"/>
    <col min="5325" max="5376" width="0" style="47" hidden="1" customWidth="1"/>
    <col min="5377" max="5382" width="0.85546875" style="47"/>
    <col min="5383" max="5383" width="1.5703125" style="47" customWidth="1"/>
    <col min="5384" max="5384" width="9.28515625" style="47" bestFit="1" customWidth="1"/>
    <col min="5385" max="5388" width="0.85546875" style="47"/>
    <col min="5389" max="5389" width="0.85546875" style="47" customWidth="1"/>
    <col min="5390" max="5392" width="0.85546875" style="47"/>
    <col min="5393" max="5393" width="9.28515625" style="47" bestFit="1" customWidth="1"/>
    <col min="5394" max="5499" width="0.85546875" style="47"/>
    <col min="5500" max="5500" width="4" style="47" customWidth="1"/>
    <col min="5501" max="5509" width="0" style="47" hidden="1" customWidth="1"/>
    <col min="5510" max="5557" width="0.85546875" style="47"/>
    <col min="5558" max="5558" width="0.42578125" style="47" customWidth="1"/>
    <col min="5559" max="5559" width="0" style="47" hidden="1" customWidth="1"/>
    <col min="5560" max="5560" width="0.85546875" style="47" customWidth="1"/>
    <col min="5561" max="5566" width="0.85546875" style="47"/>
    <col min="5567" max="5567" width="6.7109375" style="47" customWidth="1"/>
    <col min="5568" max="5579" width="0.85546875" style="47"/>
    <col min="5580" max="5580" width="17.140625" style="47" customWidth="1"/>
    <col min="5581" max="5632" width="0" style="47" hidden="1" customWidth="1"/>
    <col min="5633" max="5638" width="0.85546875" style="47"/>
    <col min="5639" max="5639" width="1.5703125" style="47" customWidth="1"/>
    <col min="5640" max="5640" width="9.28515625" style="47" bestFit="1" customWidth="1"/>
    <col min="5641" max="5644" width="0.85546875" style="47"/>
    <col min="5645" max="5645" width="0.85546875" style="47" customWidth="1"/>
    <col min="5646" max="5648" width="0.85546875" style="47"/>
    <col min="5649" max="5649" width="9.28515625" style="47" bestFit="1" customWidth="1"/>
    <col min="5650" max="5755" width="0.85546875" style="47"/>
    <col min="5756" max="5756" width="4" style="47" customWidth="1"/>
    <col min="5757" max="5765" width="0" style="47" hidden="1" customWidth="1"/>
    <col min="5766" max="5813" width="0.85546875" style="47"/>
    <col min="5814" max="5814" width="0.42578125" style="47" customWidth="1"/>
    <col min="5815" max="5815" width="0" style="47" hidden="1" customWidth="1"/>
    <col min="5816" max="5816" width="0.85546875" style="47" customWidth="1"/>
    <col min="5817" max="5822" width="0.85546875" style="47"/>
    <col min="5823" max="5823" width="6.7109375" style="47" customWidth="1"/>
    <col min="5824" max="5835" width="0.85546875" style="47"/>
    <col min="5836" max="5836" width="17.140625" style="47" customWidth="1"/>
    <col min="5837" max="5888" width="0" style="47" hidden="1" customWidth="1"/>
    <col min="5889" max="5894" width="0.85546875" style="47"/>
    <col min="5895" max="5895" width="1.5703125" style="47" customWidth="1"/>
    <col min="5896" max="5896" width="9.28515625" style="47" bestFit="1" customWidth="1"/>
    <col min="5897" max="5900" width="0.85546875" style="47"/>
    <col min="5901" max="5901" width="0.85546875" style="47" customWidth="1"/>
    <col min="5902" max="5904" width="0.85546875" style="47"/>
    <col min="5905" max="5905" width="9.28515625" style="47" bestFit="1" customWidth="1"/>
    <col min="5906" max="6011" width="0.85546875" style="47"/>
    <col min="6012" max="6012" width="4" style="47" customWidth="1"/>
    <col min="6013" max="6021" width="0" style="47" hidden="1" customWidth="1"/>
    <col min="6022" max="6069" width="0.85546875" style="47"/>
    <col min="6070" max="6070" width="0.42578125" style="47" customWidth="1"/>
    <col min="6071" max="6071" width="0" style="47" hidden="1" customWidth="1"/>
    <col min="6072" max="6072" width="0.85546875" style="47" customWidth="1"/>
    <col min="6073" max="6078" width="0.85546875" style="47"/>
    <col min="6079" max="6079" width="6.7109375" style="47" customWidth="1"/>
    <col min="6080" max="6091" width="0.85546875" style="47"/>
    <col min="6092" max="6092" width="17.140625" style="47" customWidth="1"/>
    <col min="6093" max="6144" width="0" style="47" hidden="1" customWidth="1"/>
    <col min="6145" max="6150" width="0.85546875" style="47"/>
    <col min="6151" max="6151" width="1.5703125" style="47" customWidth="1"/>
    <col min="6152" max="6152" width="9.28515625" style="47" bestFit="1" customWidth="1"/>
    <col min="6153" max="6156" width="0.85546875" style="47"/>
    <col min="6157" max="6157" width="0.85546875" style="47" customWidth="1"/>
    <col min="6158" max="6160" width="0.85546875" style="47"/>
    <col min="6161" max="6161" width="9.28515625" style="47" bestFit="1" customWidth="1"/>
    <col min="6162" max="6267" width="0.85546875" style="47"/>
    <col min="6268" max="6268" width="4" style="47" customWidth="1"/>
    <col min="6269" max="6277" width="0" style="47" hidden="1" customWidth="1"/>
    <col min="6278" max="6325" width="0.85546875" style="47"/>
    <col min="6326" max="6326" width="0.42578125" style="47" customWidth="1"/>
    <col min="6327" max="6327" width="0" style="47" hidden="1" customWidth="1"/>
    <col min="6328" max="6328" width="0.85546875" style="47" customWidth="1"/>
    <col min="6329" max="6334" width="0.85546875" style="47"/>
    <col min="6335" max="6335" width="6.7109375" style="47" customWidth="1"/>
    <col min="6336" max="6347" width="0.85546875" style="47"/>
    <col min="6348" max="6348" width="17.140625" style="47" customWidth="1"/>
    <col min="6349" max="6400" width="0" style="47" hidden="1" customWidth="1"/>
    <col min="6401" max="6406" width="0.85546875" style="47"/>
    <col min="6407" max="6407" width="1.5703125" style="47" customWidth="1"/>
    <col min="6408" max="6408" width="9.28515625" style="47" bestFit="1" customWidth="1"/>
    <col min="6409" max="6412" width="0.85546875" style="47"/>
    <col min="6413" max="6413" width="0.85546875" style="47" customWidth="1"/>
    <col min="6414" max="6416" width="0.85546875" style="47"/>
    <col min="6417" max="6417" width="9.28515625" style="47" bestFit="1" customWidth="1"/>
    <col min="6418" max="6523" width="0.85546875" style="47"/>
    <col min="6524" max="6524" width="4" style="47" customWidth="1"/>
    <col min="6525" max="6533" width="0" style="47" hidden="1" customWidth="1"/>
    <col min="6534" max="6581" width="0.85546875" style="47"/>
    <col min="6582" max="6582" width="0.42578125" style="47" customWidth="1"/>
    <col min="6583" max="6583" width="0" style="47" hidden="1" customWidth="1"/>
    <col min="6584" max="6584" width="0.85546875" style="47" customWidth="1"/>
    <col min="6585" max="6590" width="0.85546875" style="47"/>
    <col min="6591" max="6591" width="6.7109375" style="47" customWidth="1"/>
    <col min="6592" max="6603" width="0.85546875" style="47"/>
    <col min="6604" max="6604" width="17.140625" style="47" customWidth="1"/>
    <col min="6605" max="6656" width="0" style="47" hidden="1" customWidth="1"/>
    <col min="6657" max="6662" width="0.85546875" style="47"/>
    <col min="6663" max="6663" width="1.5703125" style="47" customWidth="1"/>
    <col min="6664" max="6664" width="9.28515625" style="47" bestFit="1" customWidth="1"/>
    <col min="6665" max="6668" width="0.85546875" style="47"/>
    <col min="6669" max="6669" width="0.85546875" style="47" customWidth="1"/>
    <col min="6670" max="6672" width="0.85546875" style="47"/>
    <col min="6673" max="6673" width="9.28515625" style="47" bestFit="1" customWidth="1"/>
    <col min="6674" max="6779" width="0.85546875" style="47"/>
    <col min="6780" max="6780" width="4" style="47" customWidth="1"/>
    <col min="6781" max="6789" width="0" style="47" hidden="1" customWidth="1"/>
    <col min="6790" max="6837" width="0.85546875" style="47"/>
    <col min="6838" max="6838" width="0.42578125" style="47" customWidth="1"/>
    <col min="6839" max="6839" width="0" style="47" hidden="1" customWidth="1"/>
    <col min="6840" max="6840" width="0.85546875" style="47" customWidth="1"/>
    <col min="6841" max="6846" width="0.85546875" style="47"/>
    <col min="6847" max="6847" width="6.7109375" style="47" customWidth="1"/>
    <col min="6848" max="6859" width="0.85546875" style="47"/>
    <col min="6860" max="6860" width="17.140625" style="47" customWidth="1"/>
    <col min="6861" max="6912" width="0" style="47" hidden="1" customWidth="1"/>
    <col min="6913" max="6918" width="0.85546875" style="47"/>
    <col min="6919" max="6919" width="1.5703125" style="47" customWidth="1"/>
    <col min="6920" max="6920" width="9.28515625" style="47" bestFit="1" customWidth="1"/>
    <col min="6921" max="6924" width="0.85546875" style="47"/>
    <col min="6925" max="6925" width="0.85546875" style="47" customWidth="1"/>
    <col min="6926" max="6928" width="0.85546875" style="47"/>
    <col min="6929" max="6929" width="9.28515625" style="47" bestFit="1" customWidth="1"/>
    <col min="6930" max="7035" width="0.85546875" style="47"/>
    <col min="7036" max="7036" width="4" style="47" customWidth="1"/>
    <col min="7037" max="7045" width="0" style="47" hidden="1" customWidth="1"/>
    <col min="7046" max="7093" width="0.85546875" style="47"/>
    <col min="7094" max="7094" width="0.42578125" style="47" customWidth="1"/>
    <col min="7095" max="7095" width="0" style="47" hidden="1" customWidth="1"/>
    <col min="7096" max="7096" width="0.85546875" style="47" customWidth="1"/>
    <col min="7097" max="7102" width="0.85546875" style="47"/>
    <col min="7103" max="7103" width="6.7109375" style="47" customWidth="1"/>
    <col min="7104" max="7115" width="0.85546875" style="47"/>
    <col min="7116" max="7116" width="17.140625" style="47" customWidth="1"/>
    <col min="7117" max="7168" width="0" style="47" hidden="1" customWidth="1"/>
    <col min="7169" max="7174" width="0.85546875" style="47"/>
    <col min="7175" max="7175" width="1.5703125" style="47" customWidth="1"/>
    <col min="7176" max="7176" width="9.28515625" style="47" bestFit="1" customWidth="1"/>
    <col min="7177" max="7180" width="0.85546875" style="47"/>
    <col min="7181" max="7181" width="0.85546875" style="47" customWidth="1"/>
    <col min="7182" max="7184" width="0.85546875" style="47"/>
    <col min="7185" max="7185" width="9.28515625" style="47" bestFit="1" customWidth="1"/>
    <col min="7186" max="7291" width="0.85546875" style="47"/>
    <col min="7292" max="7292" width="4" style="47" customWidth="1"/>
    <col min="7293" max="7301" width="0" style="47" hidden="1" customWidth="1"/>
    <col min="7302" max="7349" width="0.85546875" style="47"/>
    <col min="7350" max="7350" width="0.42578125" style="47" customWidth="1"/>
    <col min="7351" max="7351" width="0" style="47" hidden="1" customWidth="1"/>
    <col min="7352" max="7352" width="0.85546875" style="47" customWidth="1"/>
    <col min="7353" max="7358" width="0.85546875" style="47"/>
    <col min="7359" max="7359" width="6.7109375" style="47" customWidth="1"/>
    <col min="7360" max="7371" width="0.85546875" style="47"/>
    <col min="7372" max="7372" width="17.140625" style="47" customWidth="1"/>
    <col min="7373" max="7424" width="0" style="47" hidden="1" customWidth="1"/>
    <col min="7425" max="7430" width="0.85546875" style="47"/>
    <col min="7431" max="7431" width="1.5703125" style="47" customWidth="1"/>
    <col min="7432" max="7432" width="9.28515625" style="47" bestFit="1" customWidth="1"/>
    <col min="7433" max="7436" width="0.85546875" style="47"/>
    <col min="7437" max="7437" width="0.85546875" style="47" customWidth="1"/>
    <col min="7438" max="7440" width="0.85546875" style="47"/>
    <col min="7441" max="7441" width="9.28515625" style="47" bestFit="1" customWidth="1"/>
    <col min="7442" max="7547" width="0.85546875" style="47"/>
    <col min="7548" max="7548" width="4" style="47" customWidth="1"/>
    <col min="7549" max="7557" width="0" style="47" hidden="1" customWidth="1"/>
    <col min="7558" max="7605" width="0.85546875" style="47"/>
    <col min="7606" max="7606" width="0.42578125" style="47" customWidth="1"/>
    <col min="7607" max="7607" width="0" style="47" hidden="1" customWidth="1"/>
    <col min="7608" max="7608" width="0.85546875" style="47" customWidth="1"/>
    <col min="7609" max="7614" width="0.85546875" style="47"/>
    <col min="7615" max="7615" width="6.7109375" style="47" customWidth="1"/>
    <col min="7616" max="7627" width="0.85546875" style="47"/>
    <col min="7628" max="7628" width="17.140625" style="47" customWidth="1"/>
    <col min="7629" max="7680" width="0" style="47" hidden="1" customWidth="1"/>
    <col min="7681" max="7686" width="0.85546875" style="47"/>
    <col min="7687" max="7687" width="1.5703125" style="47" customWidth="1"/>
    <col min="7688" max="7688" width="9.28515625" style="47" bestFit="1" customWidth="1"/>
    <col min="7689" max="7692" width="0.85546875" style="47"/>
    <col min="7693" max="7693" width="0.85546875" style="47" customWidth="1"/>
    <col min="7694" max="7696" width="0.85546875" style="47"/>
    <col min="7697" max="7697" width="9.28515625" style="47" bestFit="1" customWidth="1"/>
    <col min="7698" max="7803" width="0.85546875" style="47"/>
    <col min="7804" max="7804" width="4" style="47" customWidth="1"/>
    <col min="7805" max="7813" width="0" style="47" hidden="1" customWidth="1"/>
    <col min="7814" max="7861" width="0.85546875" style="47"/>
    <col min="7862" max="7862" width="0.42578125" style="47" customWidth="1"/>
    <col min="7863" max="7863" width="0" style="47" hidden="1" customWidth="1"/>
    <col min="7864" max="7864" width="0.85546875" style="47" customWidth="1"/>
    <col min="7865" max="7870" width="0.85546875" style="47"/>
    <col min="7871" max="7871" width="6.7109375" style="47" customWidth="1"/>
    <col min="7872" max="7883" width="0.85546875" style="47"/>
    <col min="7884" max="7884" width="17.140625" style="47" customWidth="1"/>
    <col min="7885" max="7936" width="0" style="47" hidden="1" customWidth="1"/>
    <col min="7937" max="7942" width="0.85546875" style="47"/>
    <col min="7943" max="7943" width="1.5703125" style="47" customWidth="1"/>
    <col min="7944" max="7944" width="9.28515625" style="47" bestFit="1" customWidth="1"/>
    <col min="7945" max="7948" width="0.85546875" style="47"/>
    <col min="7949" max="7949" width="0.85546875" style="47" customWidth="1"/>
    <col min="7950" max="7952" width="0.85546875" style="47"/>
    <col min="7953" max="7953" width="9.28515625" style="47" bestFit="1" customWidth="1"/>
    <col min="7954" max="8059" width="0.85546875" style="47"/>
    <col min="8060" max="8060" width="4" style="47" customWidth="1"/>
    <col min="8061" max="8069" width="0" style="47" hidden="1" customWidth="1"/>
    <col min="8070" max="8117" width="0.85546875" style="47"/>
    <col min="8118" max="8118" width="0.42578125" style="47" customWidth="1"/>
    <col min="8119" max="8119" width="0" style="47" hidden="1" customWidth="1"/>
    <col min="8120" max="8120" width="0.85546875" style="47" customWidth="1"/>
    <col min="8121" max="8126" width="0.85546875" style="47"/>
    <col min="8127" max="8127" width="6.7109375" style="47" customWidth="1"/>
    <col min="8128" max="8139" width="0.85546875" style="47"/>
    <col min="8140" max="8140" width="17.140625" style="47" customWidth="1"/>
    <col min="8141" max="8192" width="0" style="47" hidden="1" customWidth="1"/>
    <col min="8193" max="8198" width="0.85546875" style="47"/>
    <col min="8199" max="8199" width="1.5703125" style="47" customWidth="1"/>
    <col min="8200" max="8200" width="9.28515625" style="47" bestFit="1" customWidth="1"/>
    <col min="8201" max="8204" width="0.85546875" style="47"/>
    <col min="8205" max="8205" width="0.85546875" style="47" customWidth="1"/>
    <col min="8206" max="8208" width="0.85546875" style="47"/>
    <col min="8209" max="8209" width="9.28515625" style="47" bestFit="1" customWidth="1"/>
    <col min="8210" max="8315" width="0.85546875" style="47"/>
    <col min="8316" max="8316" width="4" style="47" customWidth="1"/>
    <col min="8317" max="8325" width="0" style="47" hidden="1" customWidth="1"/>
    <col min="8326" max="8373" width="0.85546875" style="47"/>
    <col min="8374" max="8374" width="0.42578125" style="47" customWidth="1"/>
    <col min="8375" max="8375" width="0" style="47" hidden="1" customWidth="1"/>
    <col min="8376" max="8376" width="0.85546875" style="47" customWidth="1"/>
    <col min="8377" max="8382" width="0.85546875" style="47"/>
    <col min="8383" max="8383" width="6.7109375" style="47" customWidth="1"/>
    <col min="8384" max="8395" width="0.85546875" style="47"/>
    <col min="8396" max="8396" width="17.140625" style="47" customWidth="1"/>
    <col min="8397" max="8448" width="0" style="47" hidden="1" customWidth="1"/>
    <col min="8449" max="8454" width="0.85546875" style="47"/>
    <col min="8455" max="8455" width="1.5703125" style="47" customWidth="1"/>
    <col min="8456" max="8456" width="9.28515625" style="47" bestFit="1" customWidth="1"/>
    <col min="8457" max="8460" width="0.85546875" style="47"/>
    <col min="8461" max="8461" width="0.85546875" style="47" customWidth="1"/>
    <col min="8462" max="8464" width="0.85546875" style="47"/>
    <col min="8465" max="8465" width="9.28515625" style="47" bestFit="1" customWidth="1"/>
    <col min="8466" max="8571" width="0.85546875" style="47"/>
    <col min="8572" max="8572" width="4" style="47" customWidth="1"/>
    <col min="8573" max="8581" width="0" style="47" hidden="1" customWidth="1"/>
    <col min="8582" max="8629" width="0.85546875" style="47"/>
    <col min="8630" max="8630" width="0.42578125" style="47" customWidth="1"/>
    <col min="8631" max="8631" width="0" style="47" hidden="1" customWidth="1"/>
    <col min="8632" max="8632" width="0.85546875" style="47" customWidth="1"/>
    <col min="8633" max="8638" width="0.85546875" style="47"/>
    <col min="8639" max="8639" width="6.7109375" style="47" customWidth="1"/>
    <col min="8640" max="8651" width="0.85546875" style="47"/>
    <col min="8652" max="8652" width="17.140625" style="47" customWidth="1"/>
    <col min="8653" max="8704" width="0" style="47" hidden="1" customWidth="1"/>
    <col min="8705" max="8710" width="0.85546875" style="47"/>
    <col min="8711" max="8711" width="1.5703125" style="47" customWidth="1"/>
    <col min="8712" max="8712" width="9.28515625" style="47" bestFit="1" customWidth="1"/>
    <col min="8713" max="8716" width="0.85546875" style="47"/>
    <col min="8717" max="8717" width="0.85546875" style="47" customWidth="1"/>
    <col min="8718" max="8720" width="0.85546875" style="47"/>
    <col min="8721" max="8721" width="9.28515625" style="47" bestFit="1" customWidth="1"/>
    <col min="8722" max="8827" width="0.85546875" style="47"/>
    <col min="8828" max="8828" width="4" style="47" customWidth="1"/>
    <col min="8829" max="8837" width="0" style="47" hidden="1" customWidth="1"/>
    <col min="8838" max="8885" width="0.85546875" style="47"/>
    <col min="8886" max="8886" width="0.42578125" style="47" customWidth="1"/>
    <col min="8887" max="8887" width="0" style="47" hidden="1" customWidth="1"/>
    <col min="8888" max="8888" width="0.85546875" style="47" customWidth="1"/>
    <col min="8889" max="8894" width="0.85546875" style="47"/>
    <col min="8895" max="8895" width="6.7109375" style="47" customWidth="1"/>
    <col min="8896" max="8907" width="0.85546875" style="47"/>
    <col min="8908" max="8908" width="17.140625" style="47" customWidth="1"/>
    <col min="8909" max="8960" width="0" style="47" hidden="1" customWidth="1"/>
    <col min="8961" max="8966" width="0.85546875" style="47"/>
    <col min="8967" max="8967" width="1.5703125" style="47" customWidth="1"/>
    <col min="8968" max="8968" width="9.28515625" style="47" bestFit="1" customWidth="1"/>
    <col min="8969" max="8972" width="0.85546875" style="47"/>
    <col min="8973" max="8973" width="0.85546875" style="47" customWidth="1"/>
    <col min="8974" max="8976" width="0.85546875" style="47"/>
    <col min="8977" max="8977" width="9.28515625" style="47" bestFit="1" customWidth="1"/>
    <col min="8978" max="9083" width="0.85546875" style="47"/>
    <col min="9084" max="9084" width="4" style="47" customWidth="1"/>
    <col min="9085" max="9093" width="0" style="47" hidden="1" customWidth="1"/>
    <col min="9094" max="9141" width="0.85546875" style="47"/>
    <col min="9142" max="9142" width="0.42578125" style="47" customWidth="1"/>
    <col min="9143" max="9143" width="0" style="47" hidden="1" customWidth="1"/>
    <col min="9144" max="9144" width="0.85546875" style="47" customWidth="1"/>
    <col min="9145" max="9150" width="0.85546875" style="47"/>
    <col min="9151" max="9151" width="6.7109375" style="47" customWidth="1"/>
    <col min="9152" max="9163" width="0.85546875" style="47"/>
    <col min="9164" max="9164" width="17.140625" style="47" customWidth="1"/>
    <col min="9165" max="9216" width="0" style="47" hidden="1" customWidth="1"/>
    <col min="9217" max="9222" width="0.85546875" style="47"/>
    <col min="9223" max="9223" width="1.5703125" style="47" customWidth="1"/>
    <col min="9224" max="9224" width="9.28515625" style="47" bestFit="1" customWidth="1"/>
    <col min="9225" max="9228" width="0.85546875" style="47"/>
    <col min="9229" max="9229" width="0.85546875" style="47" customWidth="1"/>
    <col min="9230" max="9232" width="0.85546875" style="47"/>
    <col min="9233" max="9233" width="9.28515625" style="47" bestFit="1" customWidth="1"/>
    <col min="9234" max="9339" width="0.85546875" style="47"/>
    <col min="9340" max="9340" width="4" style="47" customWidth="1"/>
    <col min="9341" max="9349" width="0" style="47" hidden="1" customWidth="1"/>
    <col min="9350" max="9397" width="0.85546875" style="47"/>
    <col min="9398" max="9398" width="0.42578125" style="47" customWidth="1"/>
    <col min="9399" max="9399" width="0" style="47" hidden="1" customWidth="1"/>
    <col min="9400" max="9400" width="0.85546875" style="47" customWidth="1"/>
    <col min="9401" max="9406" width="0.85546875" style="47"/>
    <col min="9407" max="9407" width="6.7109375" style="47" customWidth="1"/>
    <col min="9408" max="9419" width="0.85546875" style="47"/>
    <col min="9420" max="9420" width="17.140625" style="47" customWidth="1"/>
    <col min="9421" max="9472" width="0" style="47" hidden="1" customWidth="1"/>
    <col min="9473" max="9478" width="0.85546875" style="47"/>
    <col min="9479" max="9479" width="1.5703125" style="47" customWidth="1"/>
    <col min="9480" max="9480" width="9.28515625" style="47" bestFit="1" customWidth="1"/>
    <col min="9481" max="9484" width="0.85546875" style="47"/>
    <col min="9485" max="9485" width="0.85546875" style="47" customWidth="1"/>
    <col min="9486" max="9488" width="0.85546875" style="47"/>
    <col min="9489" max="9489" width="9.28515625" style="47" bestFit="1" customWidth="1"/>
    <col min="9490" max="9595" width="0.85546875" style="47"/>
    <col min="9596" max="9596" width="4" style="47" customWidth="1"/>
    <col min="9597" max="9605" width="0" style="47" hidden="1" customWidth="1"/>
    <col min="9606" max="9653" width="0.85546875" style="47"/>
    <col min="9654" max="9654" width="0.42578125" style="47" customWidth="1"/>
    <col min="9655" max="9655" width="0" style="47" hidden="1" customWidth="1"/>
    <col min="9656" max="9656" width="0.85546875" style="47" customWidth="1"/>
    <col min="9657" max="9662" width="0.85546875" style="47"/>
    <col min="9663" max="9663" width="6.7109375" style="47" customWidth="1"/>
    <col min="9664" max="9675" width="0.85546875" style="47"/>
    <col min="9676" max="9676" width="17.140625" style="47" customWidth="1"/>
    <col min="9677" max="9728" width="0" style="47" hidden="1" customWidth="1"/>
    <col min="9729" max="9734" width="0.85546875" style="47"/>
    <col min="9735" max="9735" width="1.5703125" style="47" customWidth="1"/>
    <col min="9736" max="9736" width="9.28515625" style="47" bestFit="1" customWidth="1"/>
    <col min="9737" max="9740" width="0.85546875" style="47"/>
    <col min="9741" max="9741" width="0.85546875" style="47" customWidth="1"/>
    <col min="9742" max="9744" width="0.85546875" style="47"/>
    <col min="9745" max="9745" width="9.28515625" style="47" bestFit="1" customWidth="1"/>
    <col min="9746" max="9851" width="0.85546875" style="47"/>
    <col min="9852" max="9852" width="4" style="47" customWidth="1"/>
    <col min="9853" max="9861" width="0" style="47" hidden="1" customWidth="1"/>
    <col min="9862" max="9909" width="0.85546875" style="47"/>
    <col min="9910" max="9910" width="0.42578125" style="47" customWidth="1"/>
    <col min="9911" max="9911" width="0" style="47" hidden="1" customWidth="1"/>
    <col min="9912" max="9912" width="0.85546875" style="47" customWidth="1"/>
    <col min="9913" max="9918" width="0.85546875" style="47"/>
    <col min="9919" max="9919" width="6.7109375" style="47" customWidth="1"/>
    <col min="9920" max="9931" width="0.85546875" style="47"/>
    <col min="9932" max="9932" width="17.140625" style="47" customWidth="1"/>
    <col min="9933" max="9984" width="0" style="47" hidden="1" customWidth="1"/>
    <col min="9985" max="9990" width="0.85546875" style="47"/>
    <col min="9991" max="9991" width="1.5703125" style="47" customWidth="1"/>
    <col min="9992" max="9992" width="9.28515625" style="47" bestFit="1" customWidth="1"/>
    <col min="9993" max="9996" width="0.85546875" style="47"/>
    <col min="9997" max="9997" width="0.85546875" style="47" customWidth="1"/>
    <col min="9998" max="10000" width="0.85546875" style="47"/>
    <col min="10001" max="10001" width="9.28515625" style="47" bestFit="1" customWidth="1"/>
    <col min="10002" max="10107" width="0.85546875" style="47"/>
    <col min="10108" max="10108" width="4" style="47" customWidth="1"/>
    <col min="10109" max="10117" width="0" style="47" hidden="1" customWidth="1"/>
    <col min="10118" max="10165" width="0.85546875" style="47"/>
    <col min="10166" max="10166" width="0.42578125" style="47" customWidth="1"/>
    <col min="10167" max="10167" width="0" style="47" hidden="1" customWidth="1"/>
    <col min="10168" max="10168" width="0.85546875" style="47" customWidth="1"/>
    <col min="10169" max="10174" width="0.85546875" style="47"/>
    <col min="10175" max="10175" width="6.7109375" style="47" customWidth="1"/>
    <col min="10176" max="10187" width="0.85546875" style="47"/>
    <col min="10188" max="10188" width="17.140625" style="47" customWidth="1"/>
    <col min="10189" max="10240" width="0" style="47" hidden="1" customWidth="1"/>
    <col min="10241" max="10246" width="0.85546875" style="47"/>
    <col min="10247" max="10247" width="1.5703125" style="47" customWidth="1"/>
    <col min="10248" max="10248" width="9.28515625" style="47" bestFit="1" customWidth="1"/>
    <col min="10249" max="10252" width="0.85546875" style="47"/>
    <col min="10253" max="10253" width="0.85546875" style="47" customWidth="1"/>
    <col min="10254" max="10256" width="0.85546875" style="47"/>
    <col min="10257" max="10257" width="9.28515625" style="47" bestFit="1" customWidth="1"/>
    <col min="10258" max="10363" width="0.85546875" style="47"/>
    <col min="10364" max="10364" width="4" style="47" customWidth="1"/>
    <col min="10365" max="10373" width="0" style="47" hidden="1" customWidth="1"/>
    <col min="10374" max="10421" width="0.85546875" style="47"/>
    <col min="10422" max="10422" width="0.42578125" style="47" customWidth="1"/>
    <col min="10423" max="10423" width="0" style="47" hidden="1" customWidth="1"/>
    <col min="10424" max="10424" width="0.85546875" style="47" customWidth="1"/>
    <col min="10425" max="10430" width="0.85546875" style="47"/>
    <col min="10431" max="10431" width="6.7109375" style="47" customWidth="1"/>
    <col min="10432" max="10443" width="0.85546875" style="47"/>
    <col min="10444" max="10444" width="17.140625" style="47" customWidth="1"/>
    <col min="10445" max="10496" width="0" style="47" hidden="1" customWidth="1"/>
    <col min="10497" max="10502" width="0.85546875" style="47"/>
    <col min="10503" max="10503" width="1.5703125" style="47" customWidth="1"/>
    <col min="10504" max="10504" width="9.28515625" style="47" bestFit="1" customWidth="1"/>
    <col min="10505" max="10508" width="0.85546875" style="47"/>
    <col min="10509" max="10509" width="0.85546875" style="47" customWidth="1"/>
    <col min="10510" max="10512" width="0.85546875" style="47"/>
    <col min="10513" max="10513" width="9.28515625" style="47" bestFit="1" customWidth="1"/>
    <col min="10514" max="10619" width="0.85546875" style="47"/>
    <col min="10620" max="10620" width="4" style="47" customWidth="1"/>
    <col min="10621" max="10629" width="0" style="47" hidden="1" customWidth="1"/>
    <col min="10630" max="10677" width="0.85546875" style="47"/>
    <col min="10678" max="10678" width="0.42578125" style="47" customWidth="1"/>
    <col min="10679" max="10679" width="0" style="47" hidden="1" customWidth="1"/>
    <col min="10680" max="10680" width="0.85546875" style="47" customWidth="1"/>
    <col min="10681" max="10686" width="0.85546875" style="47"/>
    <col min="10687" max="10687" width="6.7109375" style="47" customWidth="1"/>
    <col min="10688" max="10699" width="0.85546875" style="47"/>
    <col min="10700" max="10700" width="17.140625" style="47" customWidth="1"/>
    <col min="10701" max="10752" width="0" style="47" hidden="1" customWidth="1"/>
    <col min="10753" max="10758" width="0.85546875" style="47"/>
    <col min="10759" max="10759" width="1.5703125" style="47" customWidth="1"/>
    <col min="10760" max="10760" width="9.28515625" style="47" bestFit="1" customWidth="1"/>
    <col min="10761" max="10764" width="0.85546875" style="47"/>
    <col min="10765" max="10765" width="0.85546875" style="47" customWidth="1"/>
    <col min="10766" max="10768" width="0.85546875" style="47"/>
    <col min="10769" max="10769" width="9.28515625" style="47" bestFit="1" customWidth="1"/>
    <col min="10770" max="10875" width="0.85546875" style="47"/>
    <col min="10876" max="10876" width="4" style="47" customWidth="1"/>
    <col min="10877" max="10885" width="0" style="47" hidden="1" customWidth="1"/>
    <col min="10886" max="10933" width="0.85546875" style="47"/>
    <col min="10934" max="10934" width="0.42578125" style="47" customWidth="1"/>
    <col min="10935" max="10935" width="0" style="47" hidden="1" customWidth="1"/>
    <col min="10936" max="10936" width="0.85546875" style="47" customWidth="1"/>
    <col min="10937" max="10942" width="0.85546875" style="47"/>
    <col min="10943" max="10943" width="6.7109375" style="47" customWidth="1"/>
    <col min="10944" max="10955" width="0.85546875" style="47"/>
    <col min="10956" max="10956" width="17.140625" style="47" customWidth="1"/>
    <col min="10957" max="11008" width="0" style="47" hidden="1" customWidth="1"/>
    <col min="11009" max="11014" width="0.85546875" style="47"/>
    <col min="11015" max="11015" width="1.5703125" style="47" customWidth="1"/>
    <col min="11016" max="11016" width="9.28515625" style="47" bestFit="1" customWidth="1"/>
    <col min="11017" max="11020" width="0.85546875" style="47"/>
    <col min="11021" max="11021" width="0.85546875" style="47" customWidth="1"/>
    <col min="11022" max="11024" width="0.85546875" style="47"/>
    <col min="11025" max="11025" width="9.28515625" style="47" bestFit="1" customWidth="1"/>
    <col min="11026" max="11131" width="0.85546875" style="47"/>
    <col min="11132" max="11132" width="4" style="47" customWidth="1"/>
    <col min="11133" max="11141" width="0" style="47" hidden="1" customWidth="1"/>
    <col min="11142" max="11189" width="0.85546875" style="47"/>
    <col min="11190" max="11190" width="0.42578125" style="47" customWidth="1"/>
    <col min="11191" max="11191" width="0" style="47" hidden="1" customWidth="1"/>
    <col min="11192" max="11192" width="0.85546875" style="47" customWidth="1"/>
    <col min="11193" max="11198" width="0.85546875" style="47"/>
    <col min="11199" max="11199" width="6.7109375" style="47" customWidth="1"/>
    <col min="11200" max="11211" width="0.85546875" style="47"/>
    <col min="11212" max="11212" width="17.140625" style="47" customWidth="1"/>
    <col min="11213" max="11264" width="0" style="47" hidden="1" customWidth="1"/>
    <col min="11265" max="11270" width="0.85546875" style="47"/>
    <col min="11271" max="11271" width="1.5703125" style="47" customWidth="1"/>
    <col min="11272" max="11272" width="9.28515625" style="47" bestFit="1" customWidth="1"/>
    <col min="11273" max="11276" width="0.85546875" style="47"/>
    <col min="11277" max="11277" width="0.85546875" style="47" customWidth="1"/>
    <col min="11278" max="11280" width="0.85546875" style="47"/>
    <col min="11281" max="11281" width="9.28515625" style="47" bestFit="1" customWidth="1"/>
    <col min="11282" max="11387" width="0.85546875" style="47"/>
    <col min="11388" max="11388" width="4" style="47" customWidth="1"/>
    <col min="11389" max="11397" width="0" style="47" hidden="1" customWidth="1"/>
    <col min="11398" max="11445" width="0.85546875" style="47"/>
    <col min="11446" max="11446" width="0.42578125" style="47" customWidth="1"/>
    <col min="11447" max="11447" width="0" style="47" hidden="1" customWidth="1"/>
    <col min="11448" max="11448" width="0.85546875" style="47" customWidth="1"/>
    <col min="11449" max="11454" width="0.85546875" style="47"/>
    <col min="11455" max="11455" width="6.7109375" style="47" customWidth="1"/>
    <col min="11456" max="11467" width="0.85546875" style="47"/>
    <col min="11468" max="11468" width="17.140625" style="47" customWidth="1"/>
    <col min="11469" max="11520" width="0" style="47" hidden="1" customWidth="1"/>
    <col min="11521" max="11526" width="0.85546875" style="47"/>
    <col min="11527" max="11527" width="1.5703125" style="47" customWidth="1"/>
    <col min="11528" max="11528" width="9.28515625" style="47" bestFit="1" customWidth="1"/>
    <col min="11529" max="11532" width="0.85546875" style="47"/>
    <col min="11533" max="11533" width="0.85546875" style="47" customWidth="1"/>
    <col min="11534" max="11536" width="0.85546875" style="47"/>
    <col min="11537" max="11537" width="9.28515625" style="47" bestFit="1" customWidth="1"/>
    <col min="11538" max="11643" width="0.85546875" style="47"/>
    <col min="11644" max="11644" width="4" style="47" customWidth="1"/>
    <col min="11645" max="11653" width="0" style="47" hidden="1" customWidth="1"/>
    <col min="11654" max="11701" width="0.85546875" style="47"/>
    <col min="11702" max="11702" width="0.42578125" style="47" customWidth="1"/>
    <col min="11703" max="11703" width="0" style="47" hidden="1" customWidth="1"/>
    <col min="11704" max="11704" width="0.85546875" style="47" customWidth="1"/>
    <col min="11705" max="11710" width="0.85546875" style="47"/>
    <col min="11711" max="11711" width="6.7109375" style="47" customWidth="1"/>
    <col min="11712" max="11723" width="0.85546875" style="47"/>
    <col min="11724" max="11724" width="17.140625" style="47" customWidth="1"/>
    <col min="11725" max="11776" width="0" style="47" hidden="1" customWidth="1"/>
    <col min="11777" max="11782" width="0.85546875" style="47"/>
    <col min="11783" max="11783" width="1.5703125" style="47" customWidth="1"/>
    <col min="11784" max="11784" width="9.28515625" style="47" bestFit="1" customWidth="1"/>
    <col min="11785" max="11788" width="0.85546875" style="47"/>
    <col min="11789" max="11789" width="0.85546875" style="47" customWidth="1"/>
    <col min="11790" max="11792" width="0.85546875" style="47"/>
    <col min="11793" max="11793" width="9.28515625" style="47" bestFit="1" customWidth="1"/>
    <col min="11794" max="11899" width="0.85546875" style="47"/>
    <col min="11900" max="11900" width="4" style="47" customWidth="1"/>
    <col min="11901" max="11909" width="0" style="47" hidden="1" customWidth="1"/>
    <col min="11910" max="11957" width="0.85546875" style="47"/>
    <col min="11958" max="11958" width="0.42578125" style="47" customWidth="1"/>
    <col min="11959" max="11959" width="0" style="47" hidden="1" customWidth="1"/>
    <col min="11960" max="11960" width="0.85546875" style="47" customWidth="1"/>
    <col min="11961" max="11966" width="0.85546875" style="47"/>
    <col min="11967" max="11967" width="6.7109375" style="47" customWidth="1"/>
    <col min="11968" max="11979" width="0.85546875" style="47"/>
    <col min="11980" max="11980" width="17.140625" style="47" customWidth="1"/>
    <col min="11981" max="12032" width="0" style="47" hidden="1" customWidth="1"/>
    <col min="12033" max="12038" width="0.85546875" style="47"/>
    <col min="12039" max="12039" width="1.5703125" style="47" customWidth="1"/>
    <col min="12040" max="12040" width="9.28515625" style="47" bestFit="1" customWidth="1"/>
    <col min="12041" max="12044" width="0.85546875" style="47"/>
    <col min="12045" max="12045" width="0.85546875" style="47" customWidth="1"/>
    <col min="12046" max="12048" width="0.85546875" style="47"/>
    <col min="12049" max="12049" width="9.28515625" style="47" bestFit="1" customWidth="1"/>
    <col min="12050" max="12155" width="0.85546875" style="47"/>
    <col min="12156" max="12156" width="4" style="47" customWidth="1"/>
    <col min="12157" max="12165" width="0" style="47" hidden="1" customWidth="1"/>
    <col min="12166" max="12213" width="0.85546875" style="47"/>
    <col min="12214" max="12214" width="0.42578125" style="47" customWidth="1"/>
    <col min="12215" max="12215" width="0" style="47" hidden="1" customWidth="1"/>
    <col min="12216" max="12216" width="0.85546875" style="47" customWidth="1"/>
    <col min="12217" max="12222" width="0.85546875" style="47"/>
    <col min="12223" max="12223" width="6.7109375" style="47" customWidth="1"/>
    <col min="12224" max="12235" width="0.85546875" style="47"/>
    <col min="12236" max="12236" width="17.140625" style="47" customWidth="1"/>
    <col min="12237" max="12288" width="0" style="47" hidden="1" customWidth="1"/>
    <col min="12289" max="12294" width="0.85546875" style="47"/>
    <col min="12295" max="12295" width="1.5703125" style="47" customWidth="1"/>
    <col min="12296" max="12296" width="9.28515625" style="47" bestFit="1" customWidth="1"/>
    <col min="12297" max="12300" width="0.85546875" style="47"/>
    <col min="12301" max="12301" width="0.85546875" style="47" customWidth="1"/>
    <col min="12302" max="12304" width="0.85546875" style="47"/>
    <col min="12305" max="12305" width="9.28515625" style="47" bestFit="1" customWidth="1"/>
    <col min="12306" max="12411" width="0.85546875" style="47"/>
    <col min="12412" max="12412" width="4" style="47" customWidth="1"/>
    <col min="12413" max="12421" width="0" style="47" hidden="1" customWidth="1"/>
    <col min="12422" max="12469" width="0.85546875" style="47"/>
    <col min="12470" max="12470" width="0.42578125" style="47" customWidth="1"/>
    <col min="12471" max="12471" width="0" style="47" hidden="1" customWidth="1"/>
    <col min="12472" max="12472" width="0.85546875" style="47" customWidth="1"/>
    <col min="12473" max="12478" width="0.85546875" style="47"/>
    <col min="12479" max="12479" width="6.7109375" style="47" customWidth="1"/>
    <col min="12480" max="12491" width="0.85546875" style="47"/>
    <col min="12492" max="12492" width="17.140625" style="47" customWidth="1"/>
    <col min="12493" max="12544" width="0" style="47" hidden="1" customWidth="1"/>
    <col min="12545" max="12550" width="0.85546875" style="47"/>
    <col min="12551" max="12551" width="1.5703125" style="47" customWidth="1"/>
    <col min="12552" max="12552" width="9.28515625" style="47" bestFit="1" customWidth="1"/>
    <col min="12553" max="12556" width="0.85546875" style="47"/>
    <col min="12557" max="12557" width="0.85546875" style="47" customWidth="1"/>
    <col min="12558" max="12560" width="0.85546875" style="47"/>
    <col min="12561" max="12561" width="9.28515625" style="47" bestFit="1" customWidth="1"/>
    <col min="12562" max="12667" width="0.85546875" style="47"/>
    <col min="12668" max="12668" width="4" style="47" customWidth="1"/>
    <col min="12669" max="12677" width="0" style="47" hidden="1" customWidth="1"/>
    <col min="12678" max="12725" width="0.85546875" style="47"/>
    <col min="12726" max="12726" width="0.42578125" style="47" customWidth="1"/>
    <col min="12727" max="12727" width="0" style="47" hidden="1" customWidth="1"/>
    <col min="12728" max="12728" width="0.85546875" style="47" customWidth="1"/>
    <col min="12729" max="12734" width="0.85546875" style="47"/>
    <col min="12735" max="12735" width="6.7109375" style="47" customWidth="1"/>
    <col min="12736" max="12747" width="0.85546875" style="47"/>
    <col min="12748" max="12748" width="17.140625" style="47" customWidth="1"/>
    <col min="12749" max="12800" width="0" style="47" hidden="1" customWidth="1"/>
    <col min="12801" max="12806" width="0.85546875" style="47"/>
    <col min="12807" max="12807" width="1.5703125" style="47" customWidth="1"/>
    <col min="12808" max="12808" width="9.28515625" style="47" bestFit="1" customWidth="1"/>
    <col min="12809" max="12812" width="0.85546875" style="47"/>
    <col min="12813" max="12813" width="0.85546875" style="47" customWidth="1"/>
    <col min="12814" max="12816" width="0.85546875" style="47"/>
    <col min="12817" max="12817" width="9.28515625" style="47" bestFit="1" customWidth="1"/>
    <col min="12818" max="12923" width="0.85546875" style="47"/>
    <col min="12924" max="12924" width="4" style="47" customWidth="1"/>
    <col min="12925" max="12933" width="0" style="47" hidden="1" customWidth="1"/>
    <col min="12934" max="12981" width="0.85546875" style="47"/>
    <col min="12982" max="12982" width="0.42578125" style="47" customWidth="1"/>
    <col min="12983" max="12983" width="0" style="47" hidden="1" customWidth="1"/>
    <col min="12984" max="12984" width="0.85546875" style="47" customWidth="1"/>
    <col min="12985" max="12990" width="0.85546875" style="47"/>
    <col min="12991" max="12991" width="6.7109375" style="47" customWidth="1"/>
    <col min="12992" max="13003" width="0.85546875" style="47"/>
    <col min="13004" max="13004" width="17.140625" style="47" customWidth="1"/>
    <col min="13005" max="13056" width="0" style="47" hidden="1" customWidth="1"/>
    <col min="13057" max="13062" width="0.85546875" style="47"/>
    <col min="13063" max="13063" width="1.5703125" style="47" customWidth="1"/>
    <col min="13064" max="13064" width="9.28515625" style="47" bestFit="1" customWidth="1"/>
    <col min="13065" max="13068" width="0.85546875" style="47"/>
    <col min="13069" max="13069" width="0.85546875" style="47" customWidth="1"/>
    <col min="13070" max="13072" width="0.85546875" style="47"/>
    <col min="13073" max="13073" width="9.28515625" style="47" bestFit="1" customWidth="1"/>
    <col min="13074" max="13179" width="0.85546875" style="47"/>
    <col min="13180" max="13180" width="4" style="47" customWidth="1"/>
    <col min="13181" max="13189" width="0" style="47" hidden="1" customWidth="1"/>
    <col min="13190" max="13237" width="0.85546875" style="47"/>
    <col min="13238" max="13238" width="0.42578125" style="47" customWidth="1"/>
    <col min="13239" max="13239" width="0" style="47" hidden="1" customWidth="1"/>
    <col min="13240" max="13240" width="0.85546875" style="47" customWidth="1"/>
    <col min="13241" max="13246" width="0.85546875" style="47"/>
    <col min="13247" max="13247" width="6.7109375" style="47" customWidth="1"/>
    <col min="13248" max="13259" width="0.85546875" style="47"/>
    <col min="13260" max="13260" width="17.140625" style="47" customWidth="1"/>
    <col min="13261" max="13312" width="0" style="47" hidden="1" customWidth="1"/>
    <col min="13313" max="13318" width="0.85546875" style="47"/>
    <col min="13319" max="13319" width="1.5703125" style="47" customWidth="1"/>
    <col min="13320" max="13320" width="9.28515625" style="47" bestFit="1" customWidth="1"/>
    <col min="13321" max="13324" width="0.85546875" style="47"/>
    <col min="13325" max="13325" width="0.85546875" style="47" customWidth="1"/>
    <col min="13326" max="13328" width="0.85546875" style="47"/>
    <col min="13329" max="13329" width="9.28515625" style="47" bestFit="1" customWidth="1"/>
    <col min="13330" max="13435" width="0.85546875" style="47"/>
    <col min="13436" max="13436" width="4" style="47" customWidth="1"/>
    <col min="13437" max="13445" width="0" style="47" hidden="1" customWidth="1"/>
    <col min="13446" max="13493" width="0.85546875" style="47"/>
    <col min="13494" max="13494" width="0.42578125" style="47" customWidth="1"/>
    <col min="13495" max="13495" width="0" style="47" hidden="1" customWidth="1"/>
    <col min="13496" max="13496" width="0.85546875" style="47" customWidth="1"/>
    <col min="13497" max="13502" width="0.85546875" style="47"/>
    <col min="13503" max="13503" width="6.7109375" style="47" customWidth="1"/>
    <col min="13504" max="13515" width="0.85546875" style="47"/>
    <col min="13516" max="13516" width="17.140625" style="47" customWidth="1"/>
    <col min="13517" max="13568" width="0" style="47" hidden="1" customWidth="1"/>
    <col min="13569" max="13574" width="0.85546875" style="47"/>
    <col min="13575" max="13575" width="1.5703125" style="47" customWidth="1"/>
    <col min="13576" max="13576" width="9.28515625" style="47" bestFit="1" customWidth="1"/>
    <col min="13577" max="13580" width="0.85546875" style="47"/>
    <col min="13581" max="13581" width="0.85546875" style="47" customWidth="1"/>
    <col min="13582" max="13584" width="0.85546875" style="47"/>
    <col min="13585" max="13585" width="9.28515625" style="47" bestFit="1" customWidth="1"/>
    <col min="13586" max="13691" width="0.85546875" style="47"/>
    <col min="13692" max="13692" width="4" style="47" customWidth="1"/>
    <col min="13693" max="13701" width="0" style="47" hidden="1" customWidth="1"/>
    <col min="13702" max="13749" width="0.85546875" style="47"/>
    <col min="13750" max="13750" width="0.42578125" style="47" customWidth="1"/>
    <col min="13751" max="13751" width="0" style="47" hidden="1" customWidth="1"/>
    <col min="13752" max="13752" width="0.85546875" style="47" customWidth="1"/>
    <col min="13753" max="13758" width="0.85546875" style="47"/>
    <col min="13759" max="13759" width="6.7109375" style="47" customWidth="1"/>
    <col min="13760" max="13771" width="0.85546875" style="47"/>
    <col min="13772" max="13772" width="17.140625" style="47" customWidth="1"/>
    <col min="13773" max="13824" width="0" style="47" hidden="1" customWidth="1"/>
    <col min="13825" max="13830" width="0.85546875" style="47"/>
    <col min="13831" max="13831" width="1.5703125" style="47" customWidth="1"/>
    <col min="13832" max="13832" width="9.28515625" style="47" bestFit="1" customWidth="1"/>
    <col min="13833" max="13836" width="0.85546875" style="47"/>
    <col min="13837" max="13837" width="0.85546875" style="47" customWidth="1"/>
    <col min="13838" max="13840" width="0.85546875" style="47"/>
    <col min="13841" max="13841" width="9.28515625" style="47" bestFit="1" customWidth="1"/>
    <col min="13842" max="13947" width="0.85546875" style="47"/>
    <col min="13948" max="13948" width="4" style="47" customWidth="1"/>
    <col min="13949" max="13957" width="0" style="47" hidden="1" customWidth="1"/>
    <col min="13958" max="14005" width="0.85546875" style="47"/>
    <col min="14006" max="14006" width="0.42578125" style="47" customWidth="1"/>
    <col min="14007" max="14007" width="0" style="47" hidden="1" customWidth="1"/>
    <col min="14008" max="14008" width="0.85546875" style="47" customWidth="1"/>
    <col min="14009" max="14014" width="0.85546875" style="47"/>
    <col min="14015" max="14015" width="6.7109375" style="47" customWidth="1"/>
    <col min="14016" max="14027" width="0.85546875" style="47"/>
    <col min="14028" max="14028" width="17.140625" style="47" customWidth="1"/>
    <col min="14029" max="14080" width="0" style="47" hidden="1" customWidth="1"/>
    <col min="14081" max="14086" width="0.85546875" style="47"/>
    <col min="14087" max="14087" width="1.5703125" style="47" customWidth="1"/>
    <col min="14088" max="14088" width="9.28515625" style="47" bestFit="1" customWidth="1"/>
    <col min="14089" max="14092" width="0.85546875" style="47"/>
    <col min="14093" max="14093" width="0.85546875" style="47" customWidth="1"/>
    <col min="14094" max="14096" width="0.85546875" style="47"/>
    <col min="14097" max="14097" width="9.28515625" style="47" bestFit="1" customWidth="1"/>
    <col min="14098" max="14203" width="0.85546875" style="47"/>
    <col min="14204" max="14204" width="4" style="47" customWidth="1"/>
    <col min="14205" max="14213" width="0" style="47" hidden="1" customWidth="1"/>
    <col min="14214" max="14261" width="0.85546875" style="47"/>
    <col min="14262" max="14262" width="0.42578125" style="47" customWidth="1"/>
    <col min="14263" max="14263" width="0" style="47" hidden="1" customWidth="1"/>
    <col min="14264" max="14264" width="0.85546875" style="47" customWidth="1"/>
    <col min="14265" max="14270" width="0.85546875" style="47"/>
    <col min="14271" max="14271" width="6.7109375" style="47" customWidth="1"/>
    <col min="14272" max="14283" width="0.85546875" style="47"/>
    <col min="14284" max="14284" width="17.140625" style="47" customWidth="1"/>
    <col min="14285" max="14336" width="0" style="47" hidden="1" customWidth="1"/>
    <col min="14337" max="14342" width="0.85546875" style="47"/>
    <col min="14343" max="14343" width="1.5703125" style="47" customWidth="1"/>
    <col min="14344" max="14344" width="9.28515625" style="47" bestFit="1" customWidth="1"/>
    <col min="14345" max="14348" width="0.85546875" style="47"/>
    <col min="14349" max="14349" width="0.85546875" style="47" customWidth="1"/>
    <col min="14350" max="14352" width="0.85546875" style="47"/>
    <col min="14353" max="14353" width="9.28515625" style="47" bestFit="1" customWidth="1"/>
    <col min="14354" max="14459" width="0.85546875" style="47"/>
    <col min="14460" max="14460" width="4" style="47" customWidth="1"/>
    <col min="14461" max="14469" width="0" style="47" hidden="1" customWidth="1"/>
    <col min="14470" max="14517" width="0.85546875" style="47"/>
    <col min="14518" max="14518" width="0.42578125" style="47" customWidth="1"/>
    <col min="14519" max="14519" width="0" style="47" hidden="1" customWidth="1"/>
    <col min="14520" max="14520" width="0.85546875" style="47" customWidth="1"/>
    <col min="14521" max="14526" width="0.85546875" style="47"/>
    <col min="14527" max="14527" width="6.7109375" style="47" customWidth="1"/>
    <col min="14528" max="14539" width="0.85546875" style="47"/>
    <col min="14540" max="14540" width="17.140625" style="47" customWidth="1"/>
    <col min="14541" max="14592" width="0" style="47" hidden="1" customWidth="1"/>
    <col min="14593" max="14598" width="0.85546875" style="47"/>
    <col min="14599" max="14599" width="1.5703125" style="47" customWidth="1"/>
    <col min="14600" max="14600" width="9.28515625" style="47" bestFit="1" customWidth="1"/>
    <col min="14601" max="14604" width="0.85546875" style="47"/>
    <col min="14605" max="14605" width="0.85546875" style="47" customWidth="1"/>
    <col min="14606" max="14608" width="0.85546875" style="47"/>
    <col min="14609" max="14609" width="9.28515625" style="47" bestFit="1" customWidth="1"/>
    <col min="14610" max="14715" width="0.85546875" style="47"/>
    <col min="14716" max="14716" width="4" style="47" customWidth="1"/>
    <col min="14717" max="14725" width="0" style="47" hidden="1" customWidth="1"/>
    <col min="14726" max="14773" width="0.85546875" style="47"/>
    <col min="14774" max="14774" width="0.42578125" style="47" customWidth="1"/>
    <col min="14775" max="14775" width="0" style="47" hidden="1" customWidth="1"/>
    <col min="14776" max="14776" width="0.85546875" style="47" customWidth="1"/>
    <col min="14777" max="14782" width="0.85546875" style="47"/>
    <col min="14783" max="14783" width="6.7109375" style="47" customWidth="1"/>
    <col min="14784" max="14795" width="0.85546875" style="47"/>
    <col min="14796" max="14796" width="17.140625" style="47" customWidth="1"/>
    <col min="14797" max="14848" width="0" style="47" hidden="1" customWidth="1"/>
    <col min="14849" max="14854" width="0.85546875" style="47"/>
    <col min="14855" max="14855" width="1.5703125" style="47" customWidth="1"/>
    <col min="14856" max="14856" width="9.28515625" style="47" bestFit="1" customWidth="1"/>
    <col min="14857" max="14860" width="0.85546875" style="47"/>
    <col min="14861" max="14861" width="0.85546875" style="47" customWidth="1"/>
    <col min="14862" max="14864" width="0.85546875" style="47"/>
    <col min="14865" max="14865" width="9.28515625" style="47" bestFit="1" customWidth="1"/>
    <col min="14866" max="14971" width="0.85546875" style="47"/>
    <col min="14972" max="14972" width="4" style="47" customWidth="1"/>
    <col min="14973" max="14981" width="0" style="47" hidden="1" customWidth="1"/>
    <col min="14982" max="15029" width="0.85546875" style="47"/>
    <col min="15030" max="15030" width="0.42578125" style="47" customWidth="1"/>
    <col min="15031" max="15031" width="0" style="47" hidden="1" customWidth="1"/>
    <col min="15032" max="15032" width="0.85546875" style="47" customWidth="1"/>
    <col min="15033" max="15038" width="0.85546875" style="47"/>
    <col min="15039" max="15039" width="6.7109375" style="47" customWidth="1"/>
    <col min="15040" max="15051" width="0.85546875" style="47"/>
    <col min="15052" max="15052" width="17.140625" style="47" customWidth="1"/>
    <col min="15053" max="15104" width="0" style="47" hidden="1" customWidth="1"/>
    <col min="15105" max="15110" width="0.85546875" style="47"/>
    <col min="15111" max="15111" width="1.5703125" style="47" customWidth="1"/>
    <col min="15112" max="15112" width="9.28515625" style="47" bestFit="1" customWidth="1"/>
    <col min="15113" max="15116" width="0.85546875" style="47"/>
    <col min="15117" max="15117" width="0.85546875" style="47" customWidth="1"/>
    <col min="15118" max="15120" width="0.85546875" style="47"/>
    <col min="15121" max="15121" width="9.28515625" style="47" bestFit="1" customWidth="1"/>
    <col min="15122" max="15227" width="0.85546875" style="47"/>
    <col min="15228" max="15228" width="4" style="47" customWidth="1"/>
    <col min="15229" max="15237" width="0" style="47" hidden="1" customWidth="1"/>
    <col min="15238" max="15285" width="0.85546875" style="47"/>
    <col min="15286" max="15286" width="0.42578125" style="47" customWidth="1"/>
    <col min="15287" max="15287" width="0" style="47" hidden="1" customWidth="1"/>
    <col min="15288" max="15288" width="0.85546875" style="47" customWidth="1"/>
    <col min="15289" max="15294" width="0.85546875" style="47"/>
    <col min="15295" max="15295" width="6.7109375" style="47" customWidth="1"/>
    <col min="15296" max="15307" width="0.85546875" style="47"/>
    <col min="15308" max="15308" width="17.140625" style="47" customWidth="1"/>
    <col min="15309" max="15360" width="0" style="47" hidden="1" customWidth="1"/>
    <col min="15361" max="15366" width="0.85546875" style="47"/>
    <col min="15367" max="15367" width="1.5703125" style="47" customWidth="1"/>
    <col min="15368" max="15368" width="9.28515625" style="47" bestFit="1" customWidth="1"/>
    <col min="15369" max="15372" width="0.85546875" style="47"/>
    <col min="15373" max="15373" width="0.85546875" style="47" customWidth="1"/>
    <col min="15374" max="15376" width="0.85546875" style="47"/>
    <col min="15377" max="15377" width="9.28515625" style="47" bestFit="1" customWidth="1"/>
    <col min="15378" max="15483" width="0.85546875" style="47"/>
    <col min="15484" max="15484" width="4" style="47" customWidth="1"/>
    <col min="15485" max="15493" width="0" style="47" hidden="1" customWidth="1"/>
    <col min="15494" max="15541" width="0.85546875" style="47"/>
    <col min="15542" max="15542" width="0.42578125" style="47" customWidth="1"/>
    <col min="15543" max="15543" width="0" style="47" hidden="1" customWidth="1"/>
    <col min="15544" max="15544" width="0.85546875" style="47" customWidth="1"/>
    <col min="15545" max="15550" width="0.85546875" style="47"/>
    <col min="15551" max="15551" width="6.7109375" style="47" customWidth="1"/>
    <col min="15552" max="15563" width="0.85546875" style="47"/>
    <col min="15564" max="15564" width="17.140625" style="47" customWidth="1"/>
    <col min="15565" max="15616" width="0" style="47" hidden="1" customWidth="1"/>
    <col min="15617" max="15622" width="0.85546875" style="47"/>
    <col min="15623" max="15623" width="1.5703125" style="47" customWidth="1"/>
    <col min="15624" max="15624" width="9.28515625" style="47" bestFit="1" customWidth="1"/>
    <col min="15625" max="15628" width="0.85546875" style="47"/>
    <col min="15629" max="15629" width="0.85546875" style="47" customWidth="1"/>
    <col min="15630" max="15632" width="0.85546875" style="47"/>
    <col min="15633" max="15633" width="9.28515625" style="47" bestFit="1" customWidth="1"/>
    <col min="15634" max="15739" width="0.85546875" style="47"/>
    <col min="15740" max="15740" width="4" style="47" customWidth="1"/>
    <col min="15741" max="15749" width="0" style="47" hidden="1" customWidth="1"/>
    <col min="15750" max="15797" width="0.85546875" style="47"/>
    <col min="15798" max="15798" width="0.42578125" style="47" customWidth="1"/>
    <col min="15799" max="15799" width="0" style="47" hidden="1" customWidth="1"/>
    <col min="15800" max="15800" width="0.85546875" style="47" customWidth="1"/>
    <col min="15801" max="15806" width="0.85546875" style="47"/>
    <col min="15807" max="15807" width="6.7109375" style="47" customWidth="1"/>
    <col min="15808" max="15819" width="0.85546875" style="47"/>
    <col min="15820" max="15820" width="17.140625" style="47" customWidth="1"/>
    <col min="15821" max="15872" width="0" style="47" hidden="1" customWidth="1"/>
    <col min="15873" max="15878" width="0.85546875" style="47"/>
    <col min="15879" max="15879" width="1.5703125" style="47" customWidth="1"/>
    <col min="15880" max="15880" width="9.28515625" style="47" bestFit="1" customWidth="1"/>
    <col min="15881" max="15884" width="0.85546875" style="47"/>
    <col min="15885" max="15885" width="0.85546875" style="47" customWidth="1"/>
    <col min="15886" max="15888" width="0.85546875" style="47"/>
    <col min="15889" max="15889" width="9.28515625" style="47" bestFit="1" customWidth="1"/>
    <col min="15890" max="15995" width="0.85546875" style="47"/>
    <col min="15996" max="15996" width="4" style="47" customWidth="1"/>
    <col min="15997" max="16005" width="0" style="47" hidden="1" customWidth="1"/>
    <col min="16006" max="16053" width="0.85546875" style="47"/>
    <col min="16054" max="16054" width="0.42578125" style="47" customWidth="1"/>
    <col min="16055" max="16055" width="0" style="47" hidden="1" customWidth="1"/>
    <col min="16056" max="16056" width="0.85546875" style="47" customWidth="1"/>
    <col min="16057" max="16062" width="0.85546875" style="47"/>
    <col min="16063" max="16063" width="6.7109375" style="47" customWidth="1"/>
    <col min="16064" max="16075" width="0.85546875" style="47"/>
    <col min="16076" max="16076" width="17.140625" style="47" customWidth="1"/>
    <col min="16077" max="16128" width="0" style="47" hidden="1" customWidth="1"/>
    <col min="16129" max="16134" width="0.85546875" style="47"/>
    <col min="16135" max="16135" width="1.5703125" style="47" customWidth="1"/>
    <col min="16136" max="16136" width="9.28515625" style="47" bestFit="1" customWidth="1"/>
    <col min="16137" max="16140" width="0.85546875" style="47"/>
    <col min="16141" max="16141" width="0.85546875" style="47" customWidth="1"/>
    <col min="16142" max="16144" width="0.85546875" style="47"/>
    <col min="16145" max="16145" width="9.28515625" style="47" bestFit="1" customWidth="1"/>
    <col min="16146" max="16384" width="0.85546875" style="47"/>
  </cols>
  <sheetData>
    <row r="1" spans="1:7" s="45" customFormat="1" ht="12" customHeight="1" x14ac:dyDescent="0.25">
      <c r="A1" s="44"/>
      <c r="B1" s="44"/>
      <c r="C1" s="44"/>
      <c r="D1" s="44"/>
      <c r="E1" s="44" t="s">
        <v>0</v>
      </c>
      <c r="F1" s="44"/>
      <c r="G1" s="46"/>
    </row>
    <row r="2" spans="1:7" s="45" customFormat="1" ht="12" customHeight="1" x14ac:dyDescent="0.25">
      <c r="A2" s="44"/>
      <c r="B2" s="44"/>
      <c r="C2" s="44"/>
      <c r="D2" s="44"/>
      <c r="E2" s="44" t="s">
        <v>1</v>
      </c>
      <c r="F2" s="44"/>
      <c r="G2" s="46"/>
    </row>
    <row r="3" spans="1:7" s="45" customFormat="1" ht="12" customHeight="1" x14ac:dyDescent="0.25">
      <c r="A3" s="44"/>
      <c r="B3" s="44"/>
      <c r="C3" s="44"/>
      <c r="D3" s="44"/>
      <c r="E3" s="44" t="s">
        <v>2</v>
      </c>
      <c r="F3" s="44"/>
      <c r="G3" s="46"/>
    </row>
    <row r="4" spans="1:7" ht="21" customHeight="1" x14ac:dyDescent="0.25">
      <c r="A4" s="44"/>
      <c r="B4" s="44"/>
      <c r="C4" s="44"/>
      <c r="D4" s="44"/>
      <c r="E4" s="44"/>
      <c r="F4" s="44"/>
    </row>
    <row r="5" spans="1:7" s="44" customFormat="1" ht="14.25" customHeight="1" x14ac:dyDescent="0.25">
      <c r="G5" s="49"/>
    </row>
    <row r="6" spans="1:7" s="44" customFormat="1" ht="14.25" customHeight="1" x14ac:dyDescent="0.25">
      <c r="G6" s="49"/>
    </row>
    <row r="7" spans="1:7" s="44" customFormat="1" ht="14.25" customHeight="1" x14ac:dyDescent="0.25">
      <c r="A7" s="313" t="s">
        <v>3</v>
      </c>
      <c r="B7" s="313"/>
      <c r="C7" s="313"/>
      <c r="D7" s="313"/>
      <c r="E7" s="313"/>
      <c r="F7" s="313"/>
      <c r="G7" s="49"/>
    </row>
    <row r="8" spans="1:7" s="44" customFormat="1" ht="14.25" customHeight="1" x14ac:dyDescent="0.25">
      <c r="A8" s="313" t="s">
        <v>4</v>
      </c>
      <c r="B8" s="313"/>
      <c r="C8" s="313"/>
      <c r="D8" s="313"/>
      <c r="E8" s="313"/>
      <c r="F8" s="313"/>
      <c r="G8" s="49"/>
    </row>
    <row r="9" spans="1:7" s="44" customFormat="1" ht="14.25" customHeight="1" x14ac:dyDescent="0.25">
      <c r="A9" s="313" t="s">
        <v>5</v>
      </c>
      <c r="B9" s="313"/>
      <c r="C9" s="313"/>
      <c r="D9" s="313"/>
      <c r="E9" s="313"/>
      <c r="F9" s="313"/>
      <c r="G9" s="49"/>
    </row>
    <row r="10" spans="1:7" s="44" customFormat="1" ht="14.25" customHeight="1" x14ac:dyDescent="0.25">
      <c r="A10" s="313" t="s">
        <v>6</v>
      </c>
      <c r="B10" s="313"/>
      <c r="C10" s="313"/>
      <c r="D10" s="313"/>
      <c r="E10" s="313"/>
      <c r="F10" s="313"/>
      <c r="G10" s="49"/>
    </row>
    <row r="11" spans="1:7" s="44" customFormat="1" ht="14.25" customHeight="1" x14ac:dyDescent="0.25">
      <c r="A11" s="50"/>
      <c r="B11" s="50"/>
      <c r="C11" s="50"/>
      <c r="D11" s="50"/>
      <c r="E11" s="50"/>
      <c r="F11" s="50"/>
      <c r="G11" s="49"/>
    </row>
    <row r="12" spans="1:7" ht="21" customHeight="1" x14ac:dyDescent="0.25">
      <c r="A12" s="51" t="s">
        <v>471</v>
      </c>
      <c r="B12" s="50"/>
      <c r="C12" s="50"/>
      <c r="D12" s="50"/>
      <c r="E12" s="50"/>
      <c r="F12" s="50"/>
    </row>
    <row r="13" spans="1:7" ht="15.75" x14ac:dyDescent="0.25">
      <c r="A13" s="51" t="s">
        <v>207</v>
      </c>
      <c r="B13" s="52" t="s">
        <v>208</v>
      </c>
      <c r="C13" s="44"/>
      <c r="D13" s="44"/>
      <c r="E13" s="44"/>
      <c r="F13" s="44"/>
    </row>
    <row r="14" spans="1:7" ht="15.75" x14ac:dyDescent="0.25">
      <c r="A14" s="51" t="s">
        <v>209</v>
      </c>
      <c r="B14" s="53" t="s">
        <v>210</v>
      </c>
      <c r="C14" s="44"/>
      <c r="D14" s="44"/>
      <c r="E14" s="44"/>
      <c r="F14" s="44"/>
    </row>
    <row r="15" spans="1:7" ht="15.75" x14ac:dyDescent="0.25">
      <c r="A15" s="51" t="s">
        <v>211</v>
      </c>
      <c r="B15" s="44"/>
      <c r="C15" s="44" t="s">
        <v>212</v>
      </c>
      <c r="D15" s="44"/>
      <c r="E15" s="44"/>
      <c r="F15" s="44"/>
    </row>
    <row r="16" spans="1:7" ht="15" customHeight="1" x14ac:dyDescent="0.25">
      <c r="A16" s="44"/>
      <c r="B16" s="44"/>
      <c r="C16" s="44"/>
      <c r="D16" s="44"/>
      <c r="E16" s="44"/>
      <c r="F16" s="44"/>
    </row>
    <row r="17" spans="1:9" s="55" customFormat="1" ht="15.75" x14ac:dyDescent="0.2">
      <c r="A17" s="307" t="s">
        <v>11</v>
      </c>
      <c r="B17" s="311" t="s">
        <v>12</v>
      </c>
      <c r="C17" s="54" t="s">
        <v>213</v>
      </c>
      <c r="D17" s="309" t="s">
        <v>214</v>
      </c>
      <c r="E17" s="310"/>
      <c r="F17" s="307" t="s">
        <v>14</v>
      </c>
      <c r="G17" s="56"/>
      <c r="H17" s="57"/>
    </row>
    <row r="18" spans="1:9" s="55" customFormat="1" ht="15.75" x14ac:dyDescent="0.2">
      <c r="A18" s="308"/>
      <c r="B18" s="312"/>
      <c r="C18" s="58"/>
      <c r="D18" s="58" t="s">
        <v>184</v>
      </c>
      <c r="E18" s="58" t="s">
        <v>17</v>
      </c>
      <c r="F18" s="308"/>
      <c r="G18" s="56"/>
      <c r="H18" s="59"/>
    </row>
    <row r="19" spans="1:9" s="55" customFormat="1" ht="15.75" x14ac:dyDescent="0.2">
      <c r="A19" s="60" t="s">
        <v>18</v>
      </c>
      <c r="B19" s="61" t="s">
        <v>19</v>
      </c>
      <c r="C19" s="58" t="s">
        <v>20</v>
      </c>
      <c r="D19" s="58" t="s">
        <v>20</v>
      </c>
      <c r="E19" s="58" t="s">
        <v>20</v>
      </c>
      <c r="F19" s="54" t="s">
        <v>20</v>
      </c>
      <c r="G19" s="56"/>
      <c r="H19" s="59"/>
    </row>
    <row r="20" spans="1:9" s="55" customFormat="1" ht="15.75" x14ac:dyDescent="0.2">
      <c r="A20" s="65" t="s">
        <v>21</v>
      </c>
      <c r="B20" s="61" t="s">
        <v>22</v>
      </c>
      <c r="C20" s="58" t="s">
        <v>23</v>
      </c>
      <c r="D20" s="66">
        <f>D21+D49+D64</f>
        <v>764736.96825368097</v>
      </c>
      <c r="E20" s="66">
        <f>E21+E49+E64</f>
        <v>859538.81275000016</v>
      </c>
      <c r="F20" s="62"/>
      <c r="G20" s="56"/>
      <c r="H20" s="59"/>
    </row>
    <row r="21" spans="1:9" s="55" customFormat="1" ht="15.75" x14ac:dyDescent="0.2">
      <c r="A21" s="65" t="s">
        <v>24</v>
      </c>
      <c r="B21" s="61" t="s">
        <v>25</v>
      </c>
      <c r="C21" s="58" t="s">
        <v>23</v>
      </c>
      <c r="D21" s="66">
        <f>D22+D27+D29+D47+D48</f>
        <v>497626.59825368086</v>
      </c>
      <c r="E21" s="66">
        <f>E22+E27+E29+E47+E48</f>
        <v>468823.14574546221</v>
      </c>
      <c r="F21" s="64"/>
      <c r="G21" s="56"/>
      <c r="H21" s="59"/>
    </row>
    <row r="22" spans="1:9" s="55" customFormat="1" ht="15.75" x14ac:dyDescent="0.2">
      <c r="A22" s="65" t="s">
        <v>26</v>
      </c>
      <c r="B22" s="61" t="s">
        <v>27</v>
      </c>
      <c r="C22" s="58" t="s">
        <v>23</v>
      </c>
      <c r="D22" s="69">
        <v>50162.146253737272</v>
      </c>
      <c r="E22" s="69">
        <f>E23+E25+E24</f>
        <v>92481.97137244184</v>
      </c>
      <c r="F22" s="62"/>
      <c r="G22" s="56"/>
      <c r="H22" s="59"/>
    </row>
    <row r="23" spans="1:9" s="55" customFormat="1" ht="31.5" x14ac:dyDescent="0.2">
      <c r="A23" s="65" t="s">
        <v>28</v>
      </c>
      <c r="B23" s="61" t="s">
        <v>29</v>
      </c>
      <c r="C23" s="58" t="s">
        <v>23</v>
      </c>
      <c r="D23" s="66">
        <v>32756.134416115987</v>
      </c>
      <c r="E23" s="69">
        <v>34374.491732848284</v>
      </c>
      <c r="F23" s="62"/>
      <c r="G23" s="56"/>
      <c r="H23" s="59"/>
    </row>
    <row r="24" spans="1:9" s="55" customFormat="1" ht="47.25" x14ac:dyDescent="0.2">
      <c r="A24" s="65" t="s">
        <v>30</v>
      </c>
      <c r="B24" s="61" t="s">
        <v>31</v>
      </c>
      <c r="C24" s="58" t="s">
        <v>23</v>
      </c>
      <c r="D24" s="66" t="s">
        <v>131</v>
      </c>
      <c r="E24" s="69">
        <v>45286.8</v>
      </c>
      <c r="F24" s="62" t="s">
        <v>517</v>
      </c>
      <c r="G24" s="56"/>
      <c r="H24" s="59"/>
      <c r="I24" s="67"/>
    </row>
    <row r="25" spans="1:9" s="55" customFormat="1" ht="47.25" x14ac:dyDescent="0.2">
      <c r="A25" s="65" t="s">
        <v>33</v>
      </c>
      <c r="B25" s="61" t="s">
        <v>34</v>
      </c>
      <c r="C25" s="58" t="s">
        <v>23</v>
      </c>
      <c r="D25" s="66">
        <v>17406.009036774551</v>
      </c>
      <c r="E25" s="69">
        <v>12820.679639593553</v>
      </c>
      <c r="F25" s="62"/>
      <c r="G25" s="56"/>
      <c r="H25" s="57"/>
      <c r="I25" s="67"/>
    </row>
    <row r="26" spans="1:9" s="55" customFormat="1" ht="15.75" x14ac:dyDescent="0.2">
      <c r="A26" s="65" t="s">
        <v>36</v>
      </c>
      <c r="B26" s="61" t="s">
        <v>37</v>
      </c>
      <c r="C26" s="58" t="s">
        <v>23</v>
      </c>
      <c r="D26" s="66">
        <v>0</v>
      </c>
      <c r="E26" s="69">
        <v>2749.64375399455</v>
      </c>
      <c r="F26" s="62"/>
      <c r="G26" s="56"/>
      <c r="H26" s="57"/>
      <c r="I26" s="67"/>
    </row>
    <row r="27" spans="1:9" s="55" customFormat="1" ht="15.75" x14ac:dyDescent="0.2">
      <c r="A27" s="65" t="s">
        <v>38</v>
      </c>
      <c r="B27" s="61" t="s">
        <v>39</v>
      </c>
      <c r="C27" s="58" t="s">
        <v>23</v>
      </c>
      <c r="D27" s="66">
        <v>316624.21112309204</v>
      </c>
      <c r="E27" s="69">
        <v>285194.63195839198</v>
      </c>
      <c r="F27" s="62"/>
      <c r="G27" s="56"/>
      <c r="H27" s="57"/>
      <c r="I27" s="67"/>
    </row>
    <row r="28" spans="1:9" s="55" customFormat="1" ht="31.5" x14ac:dyDescent="0.2">
      <c r="A28" s="65" t="s">
        <v>41</v>
      </c>
      <c r="B28" s="61" t="s">
        <v>37</v>
      </c>
      <c r="C28" s="58" t="s">
        <v>23</v>
      </c>
      <c r="D28" s="66" t="s">
        <v>131</v>
      </c>
      <c r="E28" s="69">
        <v>34240.589999999997</v>
      </c>
      <c r="F28" s="62" t="s">
        <v>468</v>
      </c>
      <c r="G28" s="56"/>
      <c r="H28" s="68"/>
    </row>
    <row r="29" spans="1:9" s="55" customFormat="1" ht="15.75" x14ac:dyDescent="0.2">
      <c r="A29" s="65" t="s">
        <v>42</v>
      </c>
      <c r="B29" s="61" t="s">
        <v>43</v>
      </c>
      <c r="C29" s="58" t="s">
        <v>23</v>
      </c>
      <c r="D29" s="66">
        <f>D30+D31+D32</f>
        <v>130840.24087685152</v>
      </c>
      <c r="E29" s="66">
        <f>E30+E31+E32</f>
        <v>91146.542414628362</v>
      </c>
      <c r="F29" s="62"/>
      <c r="G29" s="56"/>
      <c r="H29" s="68"/>
    </row>
    <row r="30" spans="1:9" s="55" customFormat="1" ht="31.5" x14ac:dyDescent="0.2">
      <c r="A30" s="65" t="s">
        <v>44</v>
      </c>
      <c r="B30" s="61" t="s">
        <v>45</v>
      </c>
      <c r="C30" s="58" t="s">
        <v>23</v>
      </c>
      <c r="D30" s="66">
        <v>0</v>
      </c>
      <c r="E30" s="69">
        <v>0</v>
      </c>
      <c r="F30" s="62"/>
      <c r="G30" s="56"/>
      <c r="H30" s="68"/>
    </row>
    <row r="31" spans="1:9" s="55" customFormat="1" ht="15.75" x14ac:dyDescent="0.2">
      <c r="A31" s="65" t="s">
        <v>47</v>
      </c>
      <c r="B31" s="61" t="s">
        <v>48</v>
      </c>
      <c r="C31" s="58" t="s">
        <v>23</v>
      </c>
      <c r="D31" s="66">
        <v>110.19</v>
      </c>
      <c r="E31" s="236">
        <v>698.03029445501443</v>
      </c>
      <c r="F31" s="70"/>
      <c r="G31" s="56"/>
      <c r="H31" s="68"/>
    </row>
    <row r="32" spans="1:9" s="55" customFormat="1" ht="15.75" x14ac:dyDescent="0.2">
      <c r="A32" s="65" t="s">
        <v>49</v>
      </c>
      <c r="B32" s="61" t="s">
        <v>50</v>
      </c>
      <c r="C32" s="58" t="s">
        <v>23</v>
      </c>
      <c r="D32" s="66">
        <f>D33+D34+D35+D36+D37+D38+D39+D40+D41+D42+D43+D44+D45+D46</f>
        <v>130730.05087685151</v>
      </c>
      <c r="E32" s="66">
        <f>E33+E34+E35+E36+E37+E38+E39+E40+E41+E42+E43+E44+E45+E46*0</f>
        <v>90448.512120173342</v>
      </c>
      <c r="F32" s="62"/>
      <c r="G32" s="56"/>
      <c r="H32" s="68"/>
    </row>
    <row r="33" spans="1:8" s="55" customFormat="1" ht="15.75" x14ac:dyDescent="0.2">
      <c r="A33" s="65" t="s">
        <v>51</v>
      </c>
      <c r="B33" s="61" t="s">
        <v>215</v>
      </c>
      <c r="C33" s="58" t="s">
        <v>23</v>
      </c>
      <c r="D33" s="66">
        <v>6046.69</v>
      </c>
      <c r="E33" s="69">
        <v>7576.1494804948161</v>
      </c>
      <c r="F33" s="62"/>
      <c r="G33" s="56"/>
      <c r="H33" s="68"/>
    </row>
    <row r="34" spans="1:8" s="55" customFormat="1" ht="31.5" x14ac:dyDescent="0.2">
      <c r="A34" s="65" t="s">
        <v>55</v>
      </c>
      <c r="B34" s="61" t="s">
        <v>216</v>
      </c>
      <c r="C34" s="58" t="s">
        <v>23</v>
      </c>
      <c r="D34" s="66">
        <v>5881.34</v>
      </c>
      <c r="E34" s="69">
        <v>6090.3811256732715</v>
      </c>
      <c r="F34" s="62"/>
      <c r="G34" s="56"/>
      <c r="H34" s="68"/>
    </row>
    <row r="35" spans="1:8" s="55" customFormat="1" ht="81" customHeight="1" x14ac:dyDescent="0.2">
      <c r="A35" s="65" t="s">
        <v>58</v>
      </c>
      <c r="B35" s="61" t="s">
        <v>217</v>
      </c>
      <c r="C35" s="58" t="s">
        <v>23</v>
      </c>
      <c r="D35" s="66">
        <v>6405.2077187962013</v>
      </c>
      <c r="E35" s="69">
        <v>15493.364195993789</v>
      </c>
      <c r="F35" s="62" t="s">
        <v>454</v>
      </c>
      <c r="G35" s="56"/>
      <c r="H35" s="68"/>
    </row>
    <row r="36" spans="1:8" s="55" customFormat="1" ht="74.099999999999994" customHeight="1" x14ac:dyDescent="0.2">
      <c r="A36" s="65" t="s">
        <v>61</v>
      </c>
      <c r="B36" s="61" t="s">
        <v>218</v>
      </c>
      <c r="C36" s="58" t="s">
        <v>23</v>
      </c>
      <c r="D36" s="66">
        <v>1037.27</v>
      </c>
      <c r="E36" s="69">
        <v>2791.0459018369065</v>
      </c>
      <c r="F36" s="62" t="s">
        <v>455</v>
      </c>
      <c r="G36" s="56"/>
      <c r="H36" s="68"/>
    </row>
    <row r="37" spans="1:8" s="55" customFormat="1" ht="63" x14ac:dyDescent="0.2">
      <c r="A37" s="65" t="s">
        <v>64</v>
      </c>
      <c r="B37" s="61" t="s">
        <v>219</v>
      </c>
      <c r="C37" s="58" t="s">
        <v>23</v>
      </c>
      <c r="D37" s="66">
        <v>747.12</v>
      </c>
      <c r="E37" s="69">
        <v>1130.5713403420989</v>
      </c>
      <c r="F37" s="62" t="s">
        <v>469</v>
      </c>
      <c r="G37" s="56"/>
      <c r="H37" s="68"/>
    </row>
    <row r="38" spans="1:8" s="55" customFormat="1" ht="54.75" customHeight="1" x14ac:dyDescent="0.2">
      <c r="A38" s="65" t="s">
        <v>67</v>
      </c>
      <c r="B38" s="61" t="s">
        <v>220</v>
      </c>
      <c r="C38" s="58" t="s">
        <v>23</v>
      </c>
      <c r="D38" s="66">
        <v>6875.0427452942113</v>
      </c>
      <c r="E38" s="69">
        <v>9926.259035337669</v>
      </c>
      <c r="F38" s="62" t="s">
        <v>467</v>
      </c>
      <c r="G38" s="56"/>
      <c r="H38" s="68"/>
    </row>
    <row r="39" spans="1:8" s="55" customFormat="1" ht="120" customHeight="1" x14ac:dyDescent="0.2">
      <c r="A39" s="65" t="s">
        <v>70</v>
      </c>
      <c r="B39" s="61" t="s">
        <v>189</v>
      </c>
      <c r="C39" s="58" t="s">
        <v>23</v>
      </c>
      <c r="D39" s="66">
        <v>1558.0272035725429</v>
      </c>
      <c r="E39" s="69">
        <v>4058.8010996020462</v>
      </c>
      <c r="F39" s="62" t="s">
        <v>221</v>
      </c>
      <c r="G39" s="56"/>
      <c r="H39" s="68"/>
    </row>
    <row r="40" spans="1:8" s="55" customFormat="1" ht="31.5" x14ac:dyDescent="0.2">
      <c r="A40" s="65" t="s">
        <v>193</v>
      </c>
      <c r="B40" s="61" t="s">
        <v>190</v>
      </c>
      <c r="C40" s="58" t="s">
        <v>23</v>
      </c>
      <c r="D40" s="66">
        <v>1259.1955025697227</v>
      </c>
      <c r="E40" s="69">
        <v>2252.1688564170709</v>
      </c>
      <c r="F40" s="62"/>
      <c r="G40" s="56"/>
      <c r="H40" s="68"/>
    </row>
    <row r="41" spans="1:8" s="55" customFormat="1" ht="15.75" x14ac:dyDescent="0.2">
      <c r="A41" s="65" t="s">
        <v>222</v>
      </c>
      <c r="B41" s="61" t="s">
        <v>68</v>
      </c>
      <c r="C41" s="58" t="s">
        <v>23</v>
      </c>
      <c r="D41" s="66">
        <v>2945.017822936913</v>
      </c>
      <c r="E41" s="69">
        <v>3509.762486599082</v>
      </c>
      <c r="F41" s="62"/>
      <c r="G41" s="56"/>
      <c r="H41" s="68"/>
    </row>
    <row r="42" spans="1:8" s="55" customFormat="1" ht="15.75" x14ac:dyDescent="0.2">
      <c r="A42" s="65" t="s">
        <v>223</v>
      </c>
      <c r="B42" s="61" t="s">
        <v>192</v>
      </c>
      <c r="C42" s="58" t="s">
        <v>23</v>
      </c>
      <c r="D42" s="66">
        <v>0</v>
      </c>
      <c r="E42" s="69">
        <v>1331.3404702402729</v>
      </c>
      <c r="F42" s="62"/>
      <c r="G42" s="56"/>
      <c r="H42" s="68"/>
    </row>
    <row r="43" spans="1:8" s="55" customFormat="1" ht="15.75" x14ac:dyDescent="0.2">
      <c r="A43" s="65" t="s">
        <v>224</v>
      </c>
      <c r="B43" s="61" t="s">
        <v>194</v>
      </c>
      <c r="C43" s="58" t="s">
        <v>23</v>
      </c>
      <c r="D43" s="66">
        <v>20707.968000000001</v>
      </c>
      <c r="E43" s="69">
        <v>27426.062831485531</v>
      </c>
      <c r="F43" s="62"/>
      <c r="G43" s="56"/>
      <c r="H43" s="68"/>
    </row>
    <row r="44" spans="1:8" s="71" customFormat="1" ht="15.75" x14ac:dyDescent="0.2">
      <c r="A44" s="65" t="s">
        <v>225</v>
      </c>
      <c r="B44" s="61" t="s">
        <v>79</v>
      </c>
      <c r="C44" s="58" t="s">
        <v>23</v>
      </c>
      <c r="D44" s="66">
        <v>25040.177857368686</v>
      </c>
      <c r="E44" s="69">
        <v>22934.945766391073</v>
      </c>
      <c r="F44" s="62"/>
      <c r="G44" s="72"/>
      <c r="H44" s="73"/>
    </row>
    <row r="45" spans="1:8" s="55" customFormat="1" ht="15.75" x14ac:dyDescent="0.2">
      <c r="A45" s="65" t="s">
        <v>226</v>
      </c>
      <c r="B45" s="61" t="s">
        <v>227</v>
      </c>
      <c r="C45" s="58" t="s">
        <v>23</v>
      </c>
      <c r="D45" s="66">
        <v>0</v>
      </c>
      <c r="E45" s="236">
        <v>-14072.340470240273</v>
      </c>
      <c r="F45" s="74"/>
      <c r="G45" s="56"/>
      <c r="H45" s="68"/>
    </row>
    <row r="46" spans="1:8" s="55" customFormat="1" ht="15.75" x14ac:dyDescent="0.2">
      <c r="A46" s="65" t="s">
        <v>228</v>
      </c>
      <c r="B46" s="61" t="s">
        <v>229</v>
      </c>
      <c r="C46" s="58" t="s">
        <v>23</v>
      </c>
      <c r="D46" s="66">
        <v>52226.994026313223</v>
      </c>
      <c r="E46" s="236">
        <v>106986</v>
      </c>
      <c r="F46" s="74"/>
      <c r="G46" s="56"/>
      <c r="H46" s="68"/>
    </row>
    <row r="47" spans="1:8" s="55" customFormat="1" ht="31.5" x14ac:dyDescent="0.2">
      <c r="A47" s="65" t="s">
        <v>73</v>
      </c>
      <c r="B47" s="61" t="s">
        <v>74</v>
      </c>
      <c r="C47" s="58" t="s">
        <v>23</v>
      </c>
      <c r="D47" s="66">
        <v>0</v>
      </c>
      <c r="E47" s="236">
        <v>0</v>
      </c>
      <c r="F47" s="74"/>
      <c r="G47" s="56"/>
      <c r="H47" s="68"/>
    </row>
    <row r="48" spans="1:8" s="55" customFormat="1" ht="31.5" x14ac:dyDescent="0.2">
      <c r="A48" s="65" t="s">
        <v>76</v>
      </c>
      <c r="B48" s="61" t="s">
        <v>77</v>
      </c>
      <c r="C48" s="58" t="s">
        <v>23</v>
      </c>
      <c r="D48" s="66">
        <v>0</v>
      </c>
      <c r="E48" s="236">
        <v>0</v>
      </c>
      <c r="F48" s="74"/>
      <c r="G48" s="56"/>
      <c r="H48" s="68"/>
    </row>
    <row r="49" spans="1:8" s="55" customFormat="1" ht="15.75" x14ac:dyDescent="0.2">
      <c r="A49" s="65" t="s">
        <v>80</v>
      </c>
      <c r="B49" s="61" t="s">
        <v>81</v>
      </c>
      <c r="C49" s="58" t="s">
        <v>23</v>
      </c>
      <c r="D49" s="66">
        <f>D50+D51+D52+D53+D54+D55+D56+D57+D58+D59+D61+D62</f>
        <v>358377.05</v>
      </c>
      <c r="E49" s="273">
        <f>E50+E51+E52+E53+E54+E55+E56+E57+E58+E59+E61+E62</f>
        <v>468412.5093700476</v>
      </c>
      <c r="F49" s="75"/>
      <c r="G49" s="56"/>
      <c r="H49" s="68"/>
    </row>
    <row r="50" spans="1:8" s="55" customFormat="1" ht="15.75" x14ac:dyDescent="0.2">
      <c r="A50" s="65" t="s">
        <v>82</v>
      </c>
      <c r="B50" s="61" t="s">
        <v>83</v>
      </c>
      <c r="C50" s="58" t="s">
        <v>23</v>
      </c>
      <c r="D50" s="66">
        <v>0</v>
      </c>
      <c r="E50" s="236">
        <f>D50</f>
        <v>0</v>
      </c>
      <c r="F50" s="74"/>
      <c r="G50" s="56"/>
      <c r="H50" s="68"/>
    </row>
    <row r="51" spans="1:8" s="55" customFormat="1" ht="31.5" x14ac:dyDescent="0.2">
      <c r="A51" s="65" t="s">
        <v>85</v>
      </c>
      <c r="B51" s="61" t="s">
        <v>86</v>
      </c>
      <c r="C51" s="58" t="s">
        <v>23</v>
      </c>
      <c r="D51" s="66">
        <v>0</v>
      </c>
      <c r="E51" s="236">
        <v>2092.74811</v>
      </c>
      <c r="F51" s="74"/>
      <c r="G51" s="56"/>
      <c r="H51" s="68"/>
    </row>
    <row r="52" spans="1:8" s="55" customFormat="1" ht="15.75" x14ac:dyDescent="0.2">
      <c r="A52" s="65" t="s">
        <v>87</v>
      </c>
      <c r="B52" s="61" t="s">
        <v>88</v>
      </c>
      <c r="C52" s="58" t="s">
        <v>23</v>
      </c>
      <c r="D52" s="66">
        <v>489.12</v>
      </c>
      <c r="E52" s="236">
        <v>600.05960653496493</v>
      </c>
      <c r="F52" s="74"/>
      <c r="G52" s="56"/>
      <c r="H52" s="68"/>
    </row>
    <row r="53" spans="1:8" s="55" customFormat="1" ht="15.75" x14ac:dyDescent="0.2">
      <c r="A53" s="65" t="s">
        <v>90</v>
      </c>
      <c r="B53" s="61" t="s">
        <v>91</v>
      </c>
      <c r="C53" s="58" t="s">
        <v>23</v>
      </c>
      <c r="D53" s="66">
        <v>96253.759999999995</v>
      </c>
      <c r="E53" s="236">
        <v>83781.485744467078</v>
      </c>
      <c r="F53" s="74"/>
      <c r="G53" s="56"/>
      <c r="H53" s="68"/>
    </row>
    <row r="54" spans="1:8" s="55" customFormat="1" ht="47.25" x14ac:dyDescent="0.2">
      <c r="A54" s="65" t="s">
        <v>93</v>
      </c>
      <c r="B54" s="61" t="s">
        <v>94</v>
      </c>
      <c r="C54" s="58" t="s">
        <v>23</v>
      </c>
      <c r="D54" s="66">
        <v>0</v>
      </c>
      <c r="E54" s="236">
        <v>0</v>
      </c>
      <c r="F54" s="74"/>
      <c r="G54" s="56"/>
      <c r="H54" s="68"/>
    </row>
    <row r="55" spans="1:8" s="55" customFormat="1" ht="110.25" x14ac:dyDescent="0.2">
      <c r="A55" s="65" t="s">
        <v>95</v>
      </c>
      <c r="B55" s="61" t="s">
        <v>96</v>
      </c>
      <c r="C55" s="58" t="s">
        <v>23</v>
      </c>
      <c r="D55" s="66">
        <v>197198.73</v>
      </c>
      <c r="E55" s="236">
        <v>240363.74953230919</v>
      </c>
      <c r="F55" s="74" t="s">
        <v>456</v>
      </c>
      <c r="G55" s="56"/>
      <c r="H55" s="68"/>
    </row>
    <row r="56" spans="1:8" s="55" customFormat="1" ht="15.75" x14ac:dyDescent="0.2">
      <c r="A56" s="65" t="s">
        <v>98</v>
      </c>
      <c r="B56" s="61" t="s">
        <v>99</v>
      </c>
      <c r="C56" s="58" t="s">
        <v>23</v>
      </c>
      <c r="D56" s="66">
        <v>0</v>
      </c>
      <c r="E56" s="236">
        <v>0</v>
      </c>
      <c r="F56" s="74"/>
      <c r="G56" s="56"/>
      <c r="H56" s="68"/>
    </row>
    <row r="57" spans="1:8" s="55" customFormat="1" ht="15.75" x14ac:dyDescent="0.2">
      <c r="A57" s="65" t="s">
        <v>100</v>
      </c>
      <c r="B57" s="61" t="s">
        <v>101</v>
      </c>
      <c r="C57" s="58" t="s">
        <v>23</v>
      </c>
      <c r="D57" s="66">
        <v>18931</v>
      </c>
      <c r="E57" s="236">
        <v>14201.451999999999</v>
      </c>
      <c r="F57" s="74" t="s">
        <v>457</v>
      </c>
      <c r="G57" s="56"/>
      <c r="H57" s="68"/>
    </row>
    <row r="58" spans="1:8" s="55" customFormat="1" ht="81" customHeight="1" x14ac:dyDescent="0.2">
      <c r="A58" s="65" t="s">
        <v>103</v>
      </c>
      <c r="B58" s="61" t="s">
        <v>104</v>
      </c>
      <c r="C58" s="58" t="s">
        <v>23</v>
      </c>
      <c r="D58" s="66">
        <v>42228.44</v>
      </c>
      <c r="E58" s="236">
        <v>38801.958836736354</v>
      </c>
      <c r="F58" s="74"/>
      <c r="G58" s="56"/>
      <c r="H58" s="68"/>
    </row>
    <row r="59" spans="1:8" s="55" customFormat="1" ht="63" x14ac:dyDescent="0.2">
      <c r="A59" s="65" t="s">
        <v>106</v>
      </c>
      <c r="B59" s="61" t="s">
        <v>107</v>
      </c>
      <c r="C59" s="58" t="s">
        <v>23</v>
      </c>
      <c r="D59" s="66">
        <v>0</v>
      </c>
      <c r="E59" s="236">
        <v>71230.257010000001</v>
      </c>
      <c r="F59" s="74" t="s">
        <v>458</v>
      </c>
      <c r="G59" s="56"/>
      <c r="H59" s="68"/>
    </row>
    <row r="60" spans="1:8" s="71" customFormat="1" ht="31.5" x14ac:dyDescent="0.2">
      <c r="A60" s="65" t="s">
        <v>109</v>
      </c>
      <c r="B60" s="61" t="s">
        <v>110</v>
      </c>
      <c r="C60" s="58" t="s">
        <v>111</v>
      </c>
      <c r="D60" s="66" t="s">
        <v>131</v>
      </c>
      <c r="E60" s="236">
        <v>1420</v>
      </c>
      <c r="F60" s="74"/>
      <c r="G60" s="72"/>
      <c r="H60" s="68"/>
    </row>
    <row r="61" spans="1:8" s="55" customFormat="1" ht="110.25" x14ac:dyDescent="0.2">
      <c r="A61" s="65" t="s">
        <v>112</v>
      </c>
      <c r="B61" s="61" t="s">
        <v>113</v>
      </c>
      <c r="C61" s="58" t="s">
        <v>23</v>
      </c>
      <c r="D61" s="66">
        <v>0</v>
      </c>
      <c r="E61" s="236">
        <v>0</v>
      </c>
      <c r="F61" s="74"/>
      <c r="G61" s="56"/>
      <c r="H61" s="68"/>
    </row>
    <row r="62" spans="1:8" s="55" customFormat="1" ht="18.75" customHeight="1" x14ac:dyDescent="0.2">
      <c r="A62" s="65" t="s">
        <v>114</v>
      </c>
      <c r="B62" s="61" t="s">
        <v>200</v>
      </c>
      <c r="C62" s="58" t="s">
        <v>23</v>
      </c>
      <c r="D62" s="66">
        <f>D63</f>
        <v>3276</v>
      </c>
      <c r="E62" s="273">
        <v>17340.798530000004</v>
      </c>
      <c r="F62" s="74"/>
      <c r="G62" s="56"/>
      <c r="H62" s="68"/>
    </row>
    <row r="63" spans="1:8" s="55" customFormat="1" ht="34.5" customHeight="1" x14ac:dyDescent="0.2">
      <c r="A63" s="65" t="s">
        <v>230</v>
      </c>
      <c r="B63" s="61" t="s">
        <v>231</v>
      </c>
      <c r="C63" s="58" t="s">
        <v>23</v>
      </c>
      <c r="D63" s="66">
        <v>3276</v>
      </c>
      <c r="E63" s="236">
        <v>16921.917810000003</v>
      </c>
      <c r="F63" s="74" t="s">
        <v>470</v>
      </c>
      <c r="G63" s="56"/>
      <c r="H63" s="68"/>
    </row>
    <row r="64" spans="1:8" s="55" customFormat="1" ht="47.25" x14ac:dyDescent="0.2">
      <c r="A64" s="65" t="s">
        <v>116</v>
      </c>
      <c r="B64" s="61" t="s">
        <v>117</v>
      </c>
      <c r="C64" s="58" t="s">
        <v>23</v>
      </c>
      <c r="D64" s="66">
        <v>-91266.68</v>
      </c>
      <c r="E64" s="236">
        <v>-77696.842365509714</v>
      </c>
      <c r="F64" s="76"/>
      <c r="G64" s="56"/>
      <c r="H64" s="68"/>
    </row>
    <row r="65" spans="1:17" s="71" customFormat="1" ht="31.5" x14ac:dyDescent="0.2">
      <c r="A65" s="65" t="s">
        <v>118</v>
      </c>
      <c r="B65" s="61" t="s">
        <v>232</v>
      </c>
      <c r="C65" s="58" t="s">
        <v>23</v>
      </c>
      <c r="D65" s="66" t="s">
        <v>131</v>
      </c>
      <c r="E65" s="236">
        <f>E46</f>
        <v>106986</v>
      </c>
      <c r="F65" s="74"/>
      <c r="G65" s="72"/>
      <c r="H65" s="73"/>
    </row>
    <row r="66" spans="1:17" s="55" customFormat="1" ht="31.5" x14ac:dyDescent="0.2">
      <c r="A66" s="65" t="s">
        <v>121</v>
      </c>
      <c r="B66" s="61" t="s">
        <v>122</v>
      </c>
      <c r="C66" s="58" t="s">
        <v>23</v>
      </c>
      <c r="D66" s="66">
        <v>245280.18</v>
      </c>
      <c r="E66" s="236">
        <v>183677.35287999999</v>
      </c>
      <c r="F66" s="77"/>
      <c r="G66" s="56"/>
      <c r="H66" s="68"/>
    </row>
    <row r="67" spans="1:17" s="55" customFormat="1" ht="31.5" x14ac:dyDescent="0.2">
      <c r="A67" s="65" t="s">
        <v>24</v>
      </c>
      <c r="B67" s="61" t="s">
        <v>123</v>
      </c>
      <c r="C67" s="58" t="s">
        <v>124</v>
      </c>
      <c r="D67" s="66">
        <v>89479.34</v>
      </c>
      <c r="E67" s="69">
        <f>77.5315842107914*1000</f>
        <v>77531.584210791392</v>
      </c>
      <c r="F67" s="74"/>
      <c r="G67" s="56"/>
      <c r="H67" s="68"/>
    </row>
    <row r="68" spans="1:17" s="55" customFormat="1" ht="63" x14ac:dyDescent="0.2">
      <c r="A68" s="65" t="s">
        <v>80</v>
      </c>
      <c r="B68" s="61" t="s">
        <v>125</v>
      </c>
      <c r="C68" s="58" t="s">
        <v>23</v>
      </c>
      <c r="D68" s="66">
        <f>D66/D67*1000</f>
        <v>2741.1934419721915</v>
      </c>
      <c r="E68" s="66">
        <f>E66/E67*1000</f>
        <v>2369.064875298066</v>
      </c>
      <c r="F68" s="74"/>
      <c r="G68" s="56"/>
      <c r="H68" s="68"/>
    </row>
    <row r="69" spans="1:17" s="55" customFormat="1" ht="63" x14ac:dyDescent="0.2">
      <c r="A69" s="65" t="s">
        <v>127</v>
      </c>
      <c r="B69" s="61" t="s">
        <v>128</v>
      </c>
      <c r="C69" s="58" t="s">
        <v>20</v>
      </c>
      <c r="D69" s="66" t="s">
        <v>20</v>
      </c>
      <c r="E69" s="69" t="s">
        <v>20</v>
      </c>
      <c r="F69" s="74"/>
      <c r="G69" s="56"/>
      <c r="H69" s="68"/>
    </row>
    <row r="70" spans="1:17" s="55" customFormat="1" ht="15.75" x14ac:dyDescent="0.2">
      <c r="A70" s="65" t="s">
        <v>21</v>
      </c>
      <c r="B70" s="61" t="s">
        <v>129</v>
      </c>
      <c r="C70" s="58" t="s">
        <v>130</v>
      </c>
      <c r="D70" s="66" t="s">
        <v>131</v>
      </c>
      <c r="E70" s="69">
        <v>65152</v>
      </c>
      <c r="F70" s="74"/>
      <c r="G70" s="56"/>
      <c r="H70" s="68"/>
    </row>
    <row r="71" spans="1:17" s="55" customFormat="1" ht="15.75" x14ac:dyDescent="0.2">
      <c r="A71" s="65" t="s">
        <v>132</v>
      </c>
      <c r="B71" s="61" t="s">
        <v>133</v>
      </c>
      <c r="C71" s="58" t="s">
        <v>134</v>
      </c>
      <c r="D71" s="66" t="s">
        <v>131</v>
      </c>
      <c r="E71" s="69">
        <f>SUM(E72:E75)</f>
        <v>659.19199999999955</v>
      </c>
      <c r="F71" s="74"/>
      <c r="G71" s="56"/>
      <c r="H71" s="68"/>
    </row>
    <row r="72" spans="1:17" s="55" customFormat="1" ht="15.75" x14ac:dyDescent="0.2">
      <c r="A72" s="65" t="s">
        <v>233</v>
      </c>
      <c r="B72" s="61" t="s">
        <v>136</v>
      </c>
      <c r="C72" s="58" t="s">
        <v>134</v>
      </c>
      <c r="D72" s="66" t="s">
        <v>131</v>
      </c>
      <c r="E72" s="69">
        <v>399.30000000000013</v>
      </c>
      <c r="F72" s="74"/>
      <c r="G72" s="56"/>
      <c r="H72" s="68"/>
    </row>
    <row r="73" spans="1:17" s="55" customFormat="1" ht="15.75" x14ac:dyDescent="0.2">
      <c r="A73" s="65" t="s">
        <v>137</v>
      </c>
      <c r="B73" s="61" t="s">
        <v>138</v>
      </c>
      <c r="C73" s="58" t="s">
        <v>134</v>
      </c>
      <c r="D73" s="66" t="s">
        <v>131</v>
      </c>
      <c r="E73" s="69">
        <v>5</v>
      </c>
      <c r="F73" s="74"/>
      <c r="G73" s="56"/>
      <c r="H73" s="68"/>
    </row>
    <row r="74" spans="1:17" s="55" customFormat="1" ht="15.75" x14ac:dyDescent="0.2">
      <c r="A74" s="65" t="s">
        <v>139</v>
      </c>
      <c r="B74" s="61" t="s">
        <v>140</v>
      </c>
      <c r="C74" s="58" t="s">
        <v>134</v>
      </c>
      <c r="D74" s="66" t="s">
        <v>131</v>
      </c>
      <c r="E74" s="69">
        <v>254.89199999999946</v>
      </c>
      <c r="F74" s="74"/>
      <c r="G74" s="56"/>
      <c r="H74" s="68"/>
    </row>
    <row r="75" spans="1:17" s="55" customFormat="1" ht="15.75" x14ac:dyDescent="0.2">
      <c r="A75" s="65" t="s">
        <v>234</v>
      </c>
      <c r="B75" s="61" t="s">
        <v>142</v>
      </c>
      <c r="C75" s="58" t="s">
        <v>134</v>
      </c>
      <c r="D75" s="66" t="s">
        <v>131</v>
      </c>
      <c r="E75" s="69"/>
      <c r="F75" s="74"/>
      <c r="G75" s="56"/>
      <c r="H75" s="57"/>
      <c r="I75" s="57"/>
      <c r="J75" s="57"/>
      <c r="K75" s="57"/>
      <c r="L75" s="57"/>
      <c r="M75" s="57"/>
      <c r="N75" s="57"/>
      <c r="O75" s="57"/>
      <c r="P75" s="57"/>
      <c r="Q75" s="57"/>
    </row>
    <row r="76" spans="1:17" s="55" customFormat="1" ht="31.5" x14ac:dyDescent="0.2">
      <c r="A76" s="65" t="s">
        <v>143</v>
      </c>
      <c r="B76" s="61" t="s">
        <v>144</v>
      </c>
      <c r="C76" s="58" t="s">
        <v>145</v>
      </c>
      <c r="D76" s="66">
        <f>D77+D78+D79+D80</f>
        <v>12248.89</v>
      </c>
      <c r="E76" s="66">
        <f>E77+E78+E79+E80</f>
        <v>12155.626931000001</v>
      </c>
      <c r="F76" s="63"/>
      <c r="G76" s="56"/>
      <c r="H76" s="57"/>
      <c r="I76" s="57"/>
      <c r="J76" s="57"/>
      <c r="K76" s="57"/>
      <c r="L76" s="57"/>
      <c r="M76" s="57"/>
      <c r="N76" s="57"/>
      <c r="O76" s="57"/>
      <c r="P76" s="57"/>
      <c r="Q76" s="57"/>
    </row>
    <row r="77" spans="1:17" s="55" customFormat="1" ht="15.75" x14ac:dyDescent="0.2">
      <c r="A77" s="65" t="s">
        <v>235</v>
      </c>
      <c r="B77" s="61" t="s">
        <v>136</v>
      </c>
      <c r="C77" s="58" t="s">
        <v>145</v>
      </c>
      <c r="D77" s="66">
        <v>1916.7</v>
      </c>
      <c r="E77" s="69">
        <v>1767.9586730000001</v>
      </c>
      <c r="F77" s="63"/>
      <c r="G77" s="56"/>
      <c r="H77" s="57"/>
      <c r="I77" s="57"/>
      <c r="J77" s="57"/>
      <c r="K77" s="57"/>
      <c r="L77" s="57"/>
      <c r="M77" s="57"/>
      <c r="N77" s="57"/>
      <c r="O77" s="57"/>
      <c r="P77" s="57"/>
      <c r="Q77" s="57"/>
    </row>
    <row r="78" spans="1:17" s="55" customFormat="1" ht="15.75" x14ac:dyDescent="0.2">
      <c r="A78" s="65" t="s">
        <v>236</v>
      </c>
      <c r="B78" s="61" t="s">
        <v>138</v>
      </c>
      <c r="C78" s="58" t="s">
        <v>145</v>
      </c>
      <c r="D78" s="66">
        <v>0</v>
      </c>
      <c r="E78" s="69">
        <v>34.200184</v>
      </c>
      <c r="F78" s="63"/>
      <c r="G78" s="56"/>
      <c r="H78" s="57"/>
      <c r="I78" s="57"/>
      <c r="J78" s="57"/>
      <c r="K78" s="57"/>
      <c r="L78" s="57"/>
      <c r="M78" s="57"/>
      <c r="N78" s="57"/>
      <c r="O78" s="57"/>
      <c r="P78" s="57"/>
      <c r="Q78" s="57"/>
    </row>
    <row r="79" spans="1:17" s="55" customFormat="1" ht="15.75" x14ac:dyDescent="0.2">
      <c r="A79" s="65" t="s">
        <v>237</v>
      </c>
      <c r="B79" s="61" t="s">
        <v>140</v>
      </c>
      <c r="C79" s="58" t="s">
        <v>145</v>
      </c>
      <c r="D79" s="66">
        <v>4884.87</v>
      </c>
      <c r="E79" s="69">
        <v>4907.1157230000008</v>
      </c>
      <c r="F79" s="63"/>
      <c r="G79" s="56"/>
      <c r="H79" s="57"/>
      <c r="I79" s="57"/>
      <c r="J79" s="57"/>
      <c r="K79" s="57"/>
      <c r="L79" s="57"/>
      <c r="M79" s="57"/>
      <c r="N79" s="57"/>
      <c r="O79" s="57"/>
      <c r="P79" s="57"/>
      <c r="Q79" s="57"/>
    </row>
    <row r="80" spans="1:17" s="55" customFormat="1" ht="15.75" x14ac:dyDescent="0.2">
      <c r="A80" s="65" t="s">
        <v>238</v>
      </c>
      <c r="B80" s="61" t="s">
        <v>142</v>
      </c>
      <c r="C80" s="58" t="s">
        <v>145</v>
      </c>
      <c r="D80" s="66">
        <v>5447.32</v>
      </c>
      <c r="E80" s="69">
        <v>5446.3523509999995</v>
      </c>
      <c r="F80" s="63"/>
      <c r="G80" s="56"/>
      <c r="H80" s="57"/>
      <c r="I80" s="57"/>
      <c r="J80" s="57"/>
      <c r="K80" s="57"/>
      <c r="L80" s="57"/>
      <c r="M80" s="57"/>
      <c r="N80" s="57"/>
      <c r="O80" s="57"/>
      <c r="P80" s="57"/>
      <c r="Q80" s="57"/>
    </row>
    <row r="81" spans="1:17" s="55" customFormat="1" ht="15.75" x14ac:dyDescent="0.2">
      <c r="A81" s="65" t="s">
        <v>150</v>
      </c>
      <c r="B81" s="61" t="s">
        <v>151</v>
      </c>
      <c r="C81" s="58" t="s">
        <v>145</v>
      </c>
      <c r="D81" s="66">
        <f>D82+D83+D84+D85</f>
        <v>10649.8</v>
      </c>
      <c r="E81" s="66">
        <f>E82+E83+E84+E85</f>
        <v>10722.400000000001</v>
      </c>
      <c r="F81" s="63"/>
      <c r="G81" s="56"/>
      <c r="H81" s="57"/>
      <c r="I81" s="57"/>
      <c r="J81" s="57"/>
      <c r="K81" s="57"/>
      <c r="L81" s="57"/>
      <c r="M81" s="57"/>
      <c r="N81" s="57"/>
      <c r="O81" s="57"/>
      <c r="P81" s="57"/>
      <c r="Q81" s="57"/>
    </row>
    <row r="82" spans="1:17" s="55" customFormat="1" ht="15.75" x14ac:dyDescent="0.2">
      <c r="A82" s="65" t="s">
        <v>239</v>
      </c>
      <c r="B82" s="61" t="s">
        <v>136</v>
      </c>
      <c r="C82" s="58" t="s">
        <v>145</v>
      </c>
      <c r="D82" s="66">
        <v>3959.4</v>
      </c>
      <c r="E82" s="69">
        <v>5545.2</v>
      </c>
      <c r="F82" s="63"/>
      <c r="G82" s="56"/>
      <c r="H82" s="57"/>
      <c r="I82" s="57"/>
      <c r="J82" s="57"/>
      <c r="K82" s="57"/>
      <c r="L82" s="57"/>
      <c r="M82" s="57"/>
      <c r="N82" s="57"/>
      <c r="O82" s="57"/>
      <c r="P82" s="57"/>
      <c r="Q82" s="57"/>
    </row>
    <row r="83" spans="1:17" s="55" customFormat="1" ht="15.75" x14ac:dyDescent="0.2">
      <c r="A83" s="65" t="s">
        <v>240</v>
      </c>
      <c r="B83" s="61" t="s">
        <v>138</v>
      </c>
      <c r="C83" s="58" t="s">
        <v>145</v>
      </c>
      <c r="D83" s="66">
        <v>135.1</v>
      </c>
      <c r="E83" s="69">
        <v>128.1</v>
      </c>
      <c r="F83" s="63"/>
      <c r="G83" s="56"/>
      <c r="H83" s="57"/>
      <c r="I83" s="57"/>
      <c r="J83" s="57"/>
      <c r="K83" s="57"/>
      <c r="L83" s="57"/>
      <c r="M83" s="57"/>
      <c r="N83" s="57"/>
      <c r="O83" s="57"/>
      <c r="P83" s="57"/>
      <c r="Q83" s="57"/>
    </row>
    <row r="84" spans="1:17" s="55" customFormat="1" ht="15.75" x14ac:dyDescent="0.2">
      <c r="A84" s="65" t="s">
        <v>241</v>
      </c>
      <c r="B84" s="61" t="s">
        <v>140</v>
      </c>
      <c r="C84" s="58" t="s">
        <v>145</v>
      </c>
      <c r="D84" s="66">
        <v>6555.3</v>
      </c>
      <c r="E84" s="69">
        <v>5049.1000000000004</v>
      </c>
      <c r="F84" s="75"/>
      <c r="G84" s="56"/>
      <c r="H84" s="57"/>
      <c r="I84" s="57"/>
      <c r="J84" s="57"/>
      <c r="K84" s="57"/>
      <c r="L84" s="57"/>
      <c r="M84" s="57"/>
      <c r="N84" s="57"/>
      <c r="O84" s="57"/>
      <c r="P84" s="57"/>
      <c r="Q84" s="57"/>
    </row>
    <row r="85" spans="1:17" s="55" customFormat="1" ht="15.75" x14ac:dyDescent="0.2">
      <c r="A85" s="65" t="s">
        <v>242</v>
      </c>
      <c r="B85" s="61" t="s">
        <v>142</v>
      </c>
      <c r="C85" s="58" t="s">
        <v>145</v>
      </c>
      <c r="D85" s="66">
        <v>0</v>
      </c>
      <c r="E85" s="69">
        <v>0</v>
      </c>
      <c r="F85" s="75"/>
      <c r="G85" s="56"/>
      <c r="H85" s="57"/>
      <c r="I85" s="57"/>
      <c r="J85" s="57"/>
      <c r="K85" s="57"/>
      <c r="L85" s="57"/>
      <c r="M85" s="57"/>
      <c r="N85" s="57"/>
      <c r="O85" s="57"/>
      <c r="P85" s="57"/>
      <c r="Q85" s="57"/>
    </row>
    <row r="86" spans="1:17" s="55" customFormat="1" ht="15.75" x14ac:dyDescent="0.2">
      <c r="A86" s="65" t="s">
        <v>156</v>
      </c>
      <c r="B86" s="61" t="s">
        <v>157</v>
      </c>
      <c r="C86" s="58" t="s">
        <v>158</v>
      </c>
      <c r="D86" s="66">
        <f>D87+D88+D89+D90</f>
        <v>7208.25</v>
      </c>
      <c r="E86" s="66">
        <f>E87+E88+E89+E90</f>
        <v>7159.3800300000003</v>
      </c>
      <c r="F86" s="75"/>
      <c r="G86" s="56"/>
      <c r="H86" s="68"/>
    </row>
    <row r="87" spans="1:17" s="55" customFormat="1" ht="15.75" x14ac:dyDescent="0.2">
      <c r="A87" s="65" t="s">
        <v>243</v>
      </c>
      <c r="B87" s="61" t="s">
        <v>136</v>
      </c>
      <c r="C87" s="58" t="s">
        <v>158</v>
      </c>
      <c r="D87" s="66">
        <v>1119.79</v>
      </c>
      <c r="E87" s="69">
        <v>1036.88543</v>
      </c>
      <c r="F87" s="78"/>
      <c r="G87" s="56"/>
      <c r="H87" s="68"/>
    </row>
    <row r="88" spans="1:17" s="55" customFormat="1" ht="15.75" x14ac:dyDescent="0.2">
      <c r="A88" s="65" t="s">
        <v>244</v>
      </c>
      <c r="B88" s="61" t="s">
        <v>138</v>
      </c>
      <c r="C88" s="58" t="s">
        <v>158</v>
      </c>
      <c r="D88" s="66">
        <v>0</v>
      </c>
      <c r="E88" s="69">
        <v>18.956220000000002</v>
      </c>
      <c r="F88" s="78"/>
      <c r="G88" s="56"/>
      <c r="H88" s="68"/>
    </row>
    <row r="89" spans="1:17" s="55" customFormat="1" ht="15.75" x14ac:dyDescent="0.2">
      <c r="A89" s="65" t="s">
        <v>245</v>
      </c>
      <c r="B89" s="61" t="s">
        <v>140</v>
      </c>
      <c r="C89" s="58" t="s">
        <v>158</v>
      </c>
      <c r="D89" s="66">
        <v>3600.35</v>
      </c>
      <c r="E89" s="69">
        <v>3601.72199</v>
      </c>
      <c r="F89" s="78"/>
      <c r="G89" s="56"/>
      <c r="H89" s="68"/>
    </row>
    <row r="90" spans="1:17" s="55" customFormat="1" ht="15.75" x14ac:dyDescent="0.2">
      <c r="A90" s="65" t="s">
        <v>246</v>
      </c>
      <c r="B90" s="61" t="s">
        <v>142</v>
      </c>
      <c r="C90" s="58" t="s">
        <v>158</v>
      </c>
      <c r="D90" s="66">
        <v>2488.11</v>
      </c>
      <c r="E90" s="69">
        <v>2501.8163900000004</v>
      </c>
      <c r="F90" s="78"/>
      <c r="G90" s="56"/>
      <c r="H90" s="68"/>
    </row>
    <row r="91" spans="1:17" s="55" customFormat="1" ht="15.75" x14ac:dyDescent="0.2">
      <c r="A91" s="65" t="s">
        <v>163</v>
      </c>
      <c r="B91" s="61" t="s">
        <v>164</v>
      </c>
      <c r="C91" s="58" t="s">
        <v>165</v>
      </c>
      <c r="D91" s="288">
        <f>6.629/7112.22</f>
        <v>9.3205778223958194E-4</v>
      </c>
      <c r="E91" s="289">
        <v>9.3205778223958194E-4</v>
      </c>
      <c r="F91" s="78"/>
      <c r="G91" s="56"/>
      <c r="H91" s="68"/>
    </row>
    <row r="92" spans="1:17" s="55" customFormat="1" ht="31.5" x14ac:dyDescent="0.2">
      <c r="A92" s="65" t="s">
        <v>166</v>
      </c>
      <c r="B92" s="61" t="s">
        <v>167</v>
      </c>
      <c r="C92" s="58" t="s">
        <v>23</v>
      </c>
      <c r="D92" s="66" t="s">
        <v>131</v>
      </c>
      <c r="E92" s="66">
        <v>182709.33645</v>
      </c>
      <c r="F92" s="79"/>
      <c r="G92" s="56"/>
      <c r="H92" s="68"/>
    </row>
    <row r="93" spans="1:17" s="55" customFormat="1" ht="31.5" x14ac:dyDescent="0.2">
      <c r="A93" s="65" t="s">
        <v>169</v>
      </c>
      <c r="B93" s="61" t="s">
        <v>170</v>
      </c>
      <c r="C93" s="58" t="s">
        <v>23</v>
      </c>
      <c r="D93" s="66" t="s">
        <v>131</v>
      </c>
      <c r="E93" s="66">
        <v>182709.33645</v>
      </c>
      <c r="F93" s="79"/>
      <c r="G93" s="56"/>
      <c r="H93" s="68"/>
    </row>
    <row r="94" spans="1:17" s="55" customFormat="1" ht="47.25" x14ac:dyDescent="0.2">
      <c r="A94" s="65" t="s">
        <v>171</v>
      </c>
      <c r="B94" s="61" t="s">
        <v>172</v>
      </c>
      <c r="C94" s="58" t="s">
        <v>165</v>
      </c>
      <c r="D94" s="66" t="s">
        <v>20</v>
      </c>
      <c r="E94" s="66" t="s">
        <v>20</v>
      </c>
      <c r="F94" s="54"/>
      <c r="G94" s="56"/>
      <c r="H94" s="68"/>
    </row>
    <row r="95" spans="1:17" s="55" customFormat="1" ht="15.75" x14ac:dyDescent="0.2">
      <c r="A95" s="80"/>
      <c r="B95" s="81"/>
      <c r="C95" s="82"/>
      <c r="D95" s="83"/>
      <c r="E95" s="84"/>
      <c r="F95" s="85"/>
      <c r="G95" s="56"/>
      <c r="H95" s="68"/>
    </row>
    <row r="96" spans="1:17" s="45" customFormat="1" ht="45" customHeight="1" x14ac:dyDescent="0.25">
      <c r="A96" s="306" t="s">
        <v>247</v>
      </c>
      <c r="B96" s="306"/>
      <c r="C96" s="306"/>
      <c r="D96" s="306"/>
      <c r="E96" s="306"/>
      <c r="F96" s="306"/>
      <c r="G96" s="46"/>
    </row>
    <row r="97" spans="1:7" s="45" customFormat="1" ht="29.25" customHeight="1" x14ac:dyDescent="0.25">
      <c r="A97" s="306" t="s">
        <v>248</v>
      </c>
      <c r="B97" s="306"/>
      <c r="C97" s="306"/>
      <c r="D97" s="306"/>
      <c r="E97" s="306"/>
      <c r="F97" s="306"/>
      <c r="G97" s="46"/>
    </row>
    <row r="98" spans="1:7" s="45" customFormat="1" ht="30" customHeight="1" x14ac:dyDescent="0.25">
      <c r="A98" s="306" t="s">
        <v>249</v>
      </c>
      <c r="B98" s="306"/>
      <c r="C98" s="306"/>
      <c r="D98" s="306"/>
      <c r="E98" s="306"/>
      <c r="F98" s="306"/>
      <c r="G98" s="46"/>
    </row>
    <row r="99" spans="1:7" s="45" customFormat="1" ht="31.5" customHeight="1" x14ac:dyDescent="0.25">
      <c r="A99" s="306" t="s">
        <v>250</v>
      </c>
      <c r="B99" s="306"/>
      <c r="C99" s="306"/>
      <c r="D99" s="306"/>
      <c r="E99" s="306"/>
      <c r="F99" s="306"/>
      <c r="G99" s="46"/>
    </row>
    <row r="100" spans="1:7" s="45" customFormat="1" ht="36" customHeight="1" x14ac:dyDescent="0.25">
      <c r="A100" s="306" t="s">
        <v>251</v>
      </c>
      <c r="B100" s="306"/>
      <c r="C100" s="306"/>
      <c r="D100" s="306"/>
      <c r="E100" s="306"/>
      <c r="F100" s="306"/>
      <c r="G100" s="46"/>
    </row>
    <row r="101" spans="1:7" ht="45" customHeight="1" x14ac:dyDescent="0.25"/>
    <row r="102" spans="1:7" ht="45" customHeight="1" x14ac:dyDescent="0.25">
      <c r="F102" s="86"/>
    </row>
    <row r="103" spans="1:7" ht="15" customHeight="1" x14ac:dyDescent="0.25"/>
  </sheetData>
  <mergeCells count="13">
    <mergeCell ref="F17:F18"/>
    <mergeCell ref="D17:E17"/>
    <mergeCell ref="B17:B18"/>
    <mergeCell ref="A17:A18"/>
    <mergeCell ref="A7:F7"/>
    <mergeCell ref="A8:F8"/>
    <mergeCell ref="A9:F9"/>
    <mergeCell ref="A10:F10"/>
    <mergeCell ref="A96:F96"/>
    <mergeCell ref="A97:F97"/>
    <mergeCell ref="A98:F98"/>
    <mergeCell ref="A99:F99"/>
    <mergeCell ref="A100:F100"/>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04"/>
  <sheetViews>
    <sheetView tabSelected="1" topLeftCell="C29" zoomScale="84" zoomScaleNormal="84" workbookViewId="0">
      <selection activeCell="F36" sqref="F36"/>
    </sheetView>
  </sheetViews>
  <sheetFormatPr defaultColWidth="0.85546875" defaultRowHeight="15" x14ac:dyDescent="0.25"/>
  <cols>
    <col min="1" max="1" width="10.140625" style="145" customWidth="1"/>
    <col min="2" max="2" width="49.140625" style="145" customWidth="1"/>
    <col min="3" max="3" width="14.5703125" style="145" customWidth="1"/>
    <col min="4" max="4" width="18.7109375" style="145" customWidth="1"/>
    <col min="5" max="5" width="18.140625" style="145" customWidth="1"/>
    <col min="6" max="6" width="67.28515625" style="145" customWidth="1"/>
    <col min="7" max="11" width="9.5703125" style="145" customWidth="1"/>
    <col min="12" max="225" width="0.85546875" style="145"/>
    <col min="226" max="226" width="3.85546875" style="145" customWidth="1"/>
    <col min="227" max="227" width="4.5703125" style="145" customWidth="1"/>
    <col min="228" max="239" width="0.85546875" style="145"/>
    <col min="240" max="240" width="15.5703125" style="145" customWidth="1"/>
    <col min="241" max="241" width="16.42578125" style="145" customWidth="1"/>
    <col min="242" max="242" width="74.5703125" style="145" customWidth="1"/>
    <col min="243" max="255" width="0" style="145" hidden="1" customWidth="1"/>
    <col min="256" max="267" width="9.5703125" style="145" customWidth="1"/>
    <col min="268" max="481" width="0.85546875" style="145"/>
    <col min="482" max="482" width="3.85546875" style="145" customWidth="1"/>
    <col min="483" max="483" width="4.5703125" style="145" customWidth="1"/>
    <col min="484" max="495" width="0.85546875" style="145"/>
    <col min="496" max="496" width="15.5703125" style="145" customWidth="1"/>
    <col min="497" max="497" width="16.42578125" style="145" customWidth="1"/>
    <col min="498" max="498" width="74.5703125" style="145" customWidth="1"/>
    <col min="499" max="511" width="0" style="145" hidden="1" customWidth="1"/>
    <col min="512" max="523" width="9.5703125" style="145" customWidth="1"/>
    <col min="524" max="737" width="0.85546875" style="145"/>
    <col min="738" max="738" width="3.85546875" style="145" customWidth="1"/>
    <col min="739" max="739" width="4.5703125" style="145" customWidth="1"/>
    <col min="740" max="751" width="0.85546875" style="145"/>
    <col min="752" max="752" width="15.5703125" style="145" customWidth="1"/>
    <col min="753" max="753" width="16.42578125" style="145" customWidth="1"/>
    <col min="754" max="754" width="74.5703125" style="145" customWidth="1"/>
    <col min="755" max="767" width="0" style="145" hidden="1" customWidth="1"/>
    <col min="768" max="779" width="9.5703125" style="145" customWidth="1"/>
    <col min="780" max="993" width="0.85546875" style="145"/>
    <col min="994" max="994" width="3.85546875" style="145" customWidth="1"/>
    <col min="995" max="995" width="4.5703125" style="145" customWidth="1"/>
    <col min="996" max="1007" width="0.85546875" style="145"/>
    <col min="1008" max="1008" width="15.5703125" style="145" customWidth="1"/>
    <col min="1009" max="1009" width="16.42578125" style="145" customWidth="1"/>
    <col min="1010" max="1010" width="74.5703125" style="145" customWidth="1"/>
    <col min="1011" max="1023" width="0" style="145" hidden="1" customWidth="1"/>
    <col min="1024" max="1035" width="9.5703125" style="145" customWidth="1"/>
    <col min="1036" max="1249" width="0.85546875" style="145"/>
    <col min="1250" max="1250" width="3.85546875" style="145" customWidth="1"/>
    <col min="1251" max="1251" width="4.5703125" style="145" customWidth="1"/>
    <col min="1252" max="1263" width="0.85546875" style="145"/>
    <col min="1264" max="1264" width="15.5703125" style="145" customWidth="1"/>
    <col min="1265" max="1265" width="16.42578125" style="145" customWidth="1"/>
    <col min="1266" max="1266" width="74.5703125" style="145" customWidth="1"/>
    <col min="1267" max="1279" width="0" style="145" hidden="1" customWidth="1"/>
    <col min="1280" max="1291" width="9.5703125" style="145" customWidth="1"/>
    <col min="1292" max="1505" width="0.85546875" style="145"/>
    <col min="1506" max="1506" width="3.85546875" style="145" customWidth="1"/>
    <col min="1507" max="1507" width="4.5703125" style="145" customWidth="1"/>
    <col min="1508" max="1519" width="0.85546875" style="145"/>
    <col min="1520" max="1520" width="15.5703125" style="145" customWidth="1"/>
    <col min="1521" max="1521" width="16.42578125" style="145" customWidth="1"/>
    <col min="1522" max="1522" width="74.5703125" style="145" customWidth="1"/>
    <col min="1523" max="1535" width="0" style="145" hidden="1" customWidth="1"/>
    <col min="1536" max="1547" width="9.5703125" style="145" customWidth="1"/>
    <col min="1548" max="1761" width="0.85546875" style="145"/>
    <col min="1762" max="1762" width="3.85546875" style="145" customWidth="1"/>
    <col min="1763" max="1763" width="4.5703125" style="145" customWidth="1"/>
    <col min="1764" max="1775" width="0.85546875" style="145"/>
    <col min="1776" max="1776" width="15.5703125" style="145" customWidth="1"/>
    <col min="1777" max="1777" width="16.42578125" style="145" customWidth="1"/>
    <col min="1778" max="1778" width="74.5703125" style="145" customWidth="1"/>
    <col min="1779" max="1791" width="0" style="145" hidden="1" customWidth="1"/>
    <col min="1792" max="1803" width="9.5703125" style="145" customWidth="1"/>
    <col min="1804" max="2017" width="0.85546875" style="145"/>
    <col min="2018" max="2018" width="3.85546875" style="145" customWidth="1"/>
    <col min="2019" max="2019" width="4.5703125" style="145" customWidth="1"/>
    <col min="2020" max="2031" width="0.85546875" style="145"/>
    <col min="2032" max="2032" width="15.5703125" style="145" customWidth="1"/>
    <col min="2033" max="2033" width="16.42578125" style="145" customWidth="1"/>
    <col min="2034" max="2034" width="74.5703125" style="145" customWidth="1"/>
    <col min="2035" max="2047" width="0" style="145" hidden="1" customWidth="1"/>
    <col min="2048" max="2059" width="9.5703125" style="145" customWidth="1"/>
    <col min="2060" max="2273" width="0.85546875" style="145"/>
    <col min="2274" max="2274" width="3.85546875" style="145" customWidth="1"/>
    <col min="2275" max="2275" width="4.5703125" style="145" customWidth="1"/>
    <col min="2276" max="2287" width="0.85546875" style="145"/>
    <col min="2288" max="2288" width="15.5703125" style="145" customWidth="1"/>
    <col min="2289" max="2289" width="16.42578125" style="145" customWidth="1"/>
    <col min="2290" max="2290" width="74.5703125" style="145" customWidth="1"/>
    <col min="2291" max="2303" width="0" style="145" hidden="1" customWidth="1"/>
    <col min="2304" max="2315" width="9.5703125" style="145" customWidth="1"/>
    <col min="2316" max="2529" width="0.85546875" style="145"/>
    <col min="2530" max="2530" width="3.85546875" style="145" customWidth="1"/>
    <col min="2531" max="2531" width="4.5703125" style="145" customWidth="1"/>
    <col min="2532" max="2543" width="0.85546875" style="145"/>
    <col min="2544" max="2544" width="15.5703125" style="145" customWidth="1"/>
    <col min="2545" max="2545" width="16.42578125" style="145" customWidth="1"/>
    <col min="2546" max="2546" width="74.5703125" style="145" customWidth="1"/>
    <col min="2547" max="2559" width="0" style="145" hidden="1" customWidth="1"/>
    <col min="2560" max="2571" width="9.5703125" style="145" customWidth="1"/>
    <col min="2572" max="2785" width="0.85546875" style="145"/>
    <col min="2786" max="2786" width="3.85546875" style="145" customWidth="1"/>
    <col min="2787" max="2787" width="4.5703125" style="145" customWidth="1"/>
    <col min="2788" max="2799" width="0.85546875" style="145"/>
    <col min="2800" max="2800" width="15.5703125" style="145" customWidth="1"/>
    <col min="2801" max="2801" width="16.42578125" style="145" customWidth="1"/>
    <col min="2802" max="2802" width="74.5703125" style="145" customWidth="1"/>
    <col min="2803" max="2815" width="0" style="145" hidden="1" customWidth="1"/>
    <col min="2816" max="2827" width="9.5703125" style="145" customWidth="1"/>
    <col min="2828" max="3041" width="0.85546875" style="145"/>
    <col min="3042" max="3042" width="3.85546875" style="145" customWidth="1"/>
    <col min="3043" max="3043" width="4.5703125" style="145" customWidth="1"/>
    <col min="3044" max="3055" width="0.85546875" style="145"/>
    <col min="3056" max="3056" width="15.5703125" style="145" customWidth="1"/>
    <col min="3057" max="3057" width="16.42578125" style="145" customWidth="1"/>
    <col min="3058" max="3058" width="74.5703125" style="145" customWidth="1"/>
    <col min="3059" max="3071" width="0" style="145" hidden="1" customWidth="1"/>
    <col min="3072" max="3083" width="9.5703125" style="145" customWidth="1"/>
    <col min="3084" max="3297" width="0.85546875" style="145"/>
    <col min="3298" max="3298" width="3.85546875" style="145" customWidth="1"/>
    <col min="3299" max="3299" width="4.5703125" style="145" customWidth="1"/>
    <col min="3300" max="3311" width="0.85546875" style="145"/>
    <col min="3312" max="3312" width="15.5703125" style="145" customWidth="1"/>
    <col min="3313" max="3313" width="16.42578125" style="145" customWidth="1"/>
    <col min="3314" max="3314" width="74.5703125" style="145" customWidth="1"/>
    <col min="3315" max="3327" width="0" style="145" hidden="1" customWidth="1"/>
    <col min="3328" max="3339" width="9.5703125" style="145" customWidth="1"/>
    <col min="3340" max="3553" width="0.85546875" style="145"/>
    <col min="3554" max="3554" width="3.85546875" style="145" customWidth="1"/>
    <col min="3555" max="3555" width="4.5703125" style="145" customWidth="1"/>
    <col min="3556" max="3567" width="0.85546875" style="145"/>
    <col min="3568" max="3568" width="15.5703125" style="145" customWidth="1"/>
    <col min="3569" max="3569" width="16.42578125" style="145" customWidth="1"/>
    <col min="3570" max="3570" width="74.5703125" style="145" customWidth="1"/>
    <col min="3571" max="3583" width="0" style="145" hidden="1" customWidth="1"/>
    <col min="3584" max="3595" width="9.5703125" style="145" customWidth="1"/>
    <col min="3596" max="3809" width="0.85546875" style="145"/>
    <col min="3810" max="3810" width="3.85546875" style="145" customWidth="1"/>
    <col min="3811" max="3811" width="4.5703125" style="145" customWidth="1"/>
    <col min="3812" max="3823" width="0.85546875" style="145"/>
    <col min="3824" max="3824" width="15.5703125" style="145" customWidth="1"/>
    <col min="3825" max="3825" width="16.42578125" style="145" customWidth="1"/>
    <col min="3826" max="3826" width="74.5703125" style="145" customWidth="1"/>
    <col min="3827" max="3839" width="0" style="145" hidden="1" customWidth="1"/>
    <col min="3840" max="3851" width="9.5703125" style="145" customWidth="1"/>
    <col min="3852" max="4065" width="0.85546875" style="145"/>
    <col min="4066" max="4066" width="3.85546875" style="145" customWidth="1"/>
    <col min="4067" max="4067" width="4.5703125" style="145" customWidth="1"/>
    <col min="4068" max="4079" width="0.85546875" style="145"/>
    <col min="4080" max="4080" width="15.5703125" style="145" customWidth="1"/>
    <col min="4081" max="4081" width="16.42578125" style="145" customWidth="1"/>
    <col min="4082" max="4082" width="74.5703125" style="145" customWidth="1"/>
    <col min="4083" max="4095" width="0" style="145" hidden="1" customWidth="1"/>
    <col min="4096" max="4107" width="9.5703125" style="145" customWidth="1"/>
    <col min="4108" max="4321" width="0.85546875" style="145"/>
    <col min="4322" max="4322" width="3.85546875" style="145" customWidth="1"/>
    <col min="4323" max="4323" width="4.5703125" style="145" customWidth="1"/>
    <col min="4324" max="4335" width="0.85546875" style="145"/>
    <col min="4336" max="4336" width="15.5703125" style="145" customWidth="1"/>
    <col min="4337" max="4337" width="16.42578125" style="145" customWidth="1"/>
    <col min="4338" max="4338" width="74.5703125" style="145" customWidth="1"/>
    <col min="4339" max="4351" width="0" style="145" hidden="1" customWidth="1"/>
    <col min="4352" max="4363" width="9.5703125" style="145" customWidth="1"/>
    <col min="4364" max="4577" width="0.85546875" style="145"/>
    <col min="4578" max="4578" width="3.85546875" style="145" customWidth="1"/>
    <col min="4579" max="4579" width="4.5703125" style="145" customWidth="1"/>
    <col min="4580" max="4591" width="0.85546875" style="145"/>
    <col min="4592" max="4592" width="15.5703125" style="145" customWidth="1"/>
    <col min="4593" max="4593" width="16.42578125" style="145" customWidth="1"/>
    <col min="4594" max="4594" width="74.5703125" style="145" customWidth="1"/>
    <col min="4595" max="4607" width="0" style="145" hidden="1" customWidth="1"/>
    <col min="4608" max="4619" width="9.5703125" style="145" customWidth="1"/>
    <col min="4620" max="4833" width="0.85546875" style="145"/>
    <col min="4834" max="4834" width="3.85546875" style="145" customWidth="1"/>
    <col min="4835" max="4835" width="4.5703125" style="145" customWidth="1"/>
    <col min="4836" max="4847" width="0.85546875" style="145"/>
    <col min="4848" max="4848" width="15.5703125" style="145" customWidth="1"/>
    <col min="4849" max="4849" width="16.42578125" style="145" customWidth="1"/>
    <col min="4850" max="4850" width="74.5703125" style="145" customWidth="1"/>
    <col min="4851" max="4863" width="0" style="145" hidden="1" customWidth="1"/>
    <col min="4864" max="4875" width="9.5703125" style="145" customWidth="1"/>
    <col min="4876" max="5089" width="0.85546875" style="145"/>
    <col min="5090" max="5090" width="3.85546875" style="145" customWidth="1"/>
    <col min="5091" max="5091" width="4.5703125" style="145" customWidth="1"/>
    <col min="5092" max="5103" width="0.85546875" style="145"/>
    <col min="5104" max="5104" width="15.5703125" style="145" customWidth="1"/>
    <col min="5105" max="5105" width="16.42578125" style="145" customWidth="1"/>
    <col min="5106" max="5106" width="74.5703125" style="145" customWidth="1"/>
    <col min="5107" max="5119" width="0" style="145" hidden="1" customWidth="1"/>
    <col min="5120" max="5131" width="9.5703125" style="145" customWidth="1"/>
    <col min="5132" max="5345" width="0.85546875" style="145"/>
    <col min="5346" max="5346" width="3.85546875" style="145" customWidth="1"/>
    <col min="5347" max="5347" width="4.5703125" style="145" customWidth="1"/>
    <col min="5348" max="5359" width="0.85546875" style="145"/>
    <col min="5360" max="5360" width="15.5703125" style="145" customWidth="1"/>
    <col min="5361" max="5361" width="16.42578125" style="145" customWidth="1"/>
    <col min="5362" max="5362" width="74.5703125" style="145" customWidth="1"/>
    <col min="5363" max="5375" width="0" style="145" hidden="1" customWidth="1"/>
    <col min="5376" max="5387" width="9.5703125" style="145" customWidth="1"/>
    <col min="5388" max="5601" width="0.85546875" style="145"/>
    <col min="5602" max="5602" width="3.85546875" style="145" customWidth="1"/>
    <col min="5603" max="5603" width="4.5703125" style="145" customWidth="1"/>
    <col min="5604" max="5615" width="0.85546875" style="145"/>
    <col min="5616" max="5616" width="15.5703125" style="145" customWidth="1"/>
    <col min="5617" max="5617" width="16.42578125" style="145" customWidth="1"/>
    <col min="5618" max="5618" width="74.5703125" style="145" customWidth="1"/>
    <col min="5619" max="5631" width="0" style="145" hidden="1" customWidth="1"/>
    <col min="5632" max="5643" width="9.5703125" style="145" customWidth="1"/>
    <col min="5644" max="5857" width="0.85546875" style="145"/>
    <col min="5858" max="5858" width="3.85546875" style="145" customWidth="1"/>
    <col min="5859" max="5859" width="4.5703125" style="145" customWidth="1"/>
    <col min="5860" max="5871" width="0.85546875" style="145"/>
    <col min="5872" max="5872" width="15.5703125" style="145" customWidth="1"/>
    <col min="5873" max="5873" width="16.42578125" style="145" customWidth="1"/>
    <col min="5874" max="5874" width="74.5703125" style="145" customWidth="1"/>
    <col min="5875" max="5887" width="0" style="145" hidden="1" customWidth="1"/>
    <col min="5888" max="5899" width="9.5703125" style="145" customWidth="1"/>
    <col min="5900" max="6113" width="0.85546875" style="145"/>
    <col min="6114" max="6114" width="3.85546875" style="145" customWidth="1"/>
    <col min="6115" max="6115" width="4.5703125" style="145" customWidth="1"/>
    <col min="6116" max="6127" width="0.85546875" style="145"/>
    <col min="6128" max="6128" width="15.5703125" style="145" customWidth="1"/>
    <col min="6129" max="6129" width="16.42578125" style="145" customWidth="1"/>
    <col min="6130" max="6130" width="74.5703125" style="145" customWidth="1"/>
    <col min="6131" max="6143" width="0" style="145" hidden="1" customWidth="1"/>
    <col min="6144" max="6155" width="9.5703125" style="145" customWidth="1"/>
    <col min="6156" max="6369" width="0.85546875" style="145"/>
    <col min="6370" max="6370" width="3.85546875" style="145" customWidth="1"/>
    <col min="6371" max="6371" width="4.5703125" style="145" customWidth="1"/>
    <col min="6372" max="6383" width="0.85546875" style="145"/>
    <col min="6384" max="6384" width="15.5703125" style="145" customWidth="1"/>
    <col min="6385" max="6385" width="16.42578125" style="145" customWidth="1"/>
    <col min="6386" max="6386" width="74.5703125" style="145" customWidth="1"/>
    <col min="6387" max="6399" width="0" style="145" hidden="1" customWidth="1"/>
    <col min="6400" max="6411" width="9.5703125" style="145" customWidth="1"/>
    <col min="6412" max="6625" width="0.85546875" style="145"/>
    <col min="6626" max="6626" width="3.85546875" style="145" customWidth="1"/>
    <col min="6627" max="6627" width="4.5703125" style="145" customWidth="1"/>
    <col min="6628" max="6639" width="0.85546875" style="145"/>
    <col min="6640" max="6640" width="15.5703125" style="145" customWidth="1"/>
    <col min="6641" max="6641" width="16.42578125" style="145" customWidth="1"/>
    <col min="6642" max="6642" width="74.5703125" style="145" customWidth="1"/>
    <col min="6643" max="6655" width="0" style="145" hidden="1" customWidth="1"/>
    <col min="6656" max="6667" width="9.5703125" style="145" customWidth="1"/>
    <col min="6668" max="6881" width="0.85546875" style="145"/>
    <col min="6882" max="6882" width="3.85546875" style="145" customWidth="1"/>
    <col min="6883" max="6883" width="4.5703125" style="145" customWidth="1"/>
    <col min="6884" max="6895" width="0.85546875" style="145"/>
    <col min="6896" max="6896" width="15.5703125" style="145" customWidth="1"/>
    <col min="6897" max="6897" width="16.42578125" style="145" customWidth="1"/>
    <col min="6898" max="6898" width="74.5703125" style="145" customWidth="1"/>
    <col min="6899" max="6911" width="0" style="145" hidden="1" customWidth="1"/>
    <col min="6912" max="6923" width="9.5703125" style="145" customWidth="1"/>
    <col min="6924" max="7137" width="0.85546875" style="145"/>
    <col min="7138" max="7138" width="3.85546875" style="145" customWidth="1"/>
    <col min="7139" max="7139" width="4.5703125" style="145" customWidth="1"/>
    <col min="7140" max="7151" width="0.85546875" style="145"/>
    <col min="7152" max="7152" width="15.5703125" style="145" customWidth="1"/>
    <col min="7153" max="7153" width="16.42578125" style="145" customWidth="1"/>
    <col min="7154" max="7154" width="74.5703125" style="145" customWidth="1"/>
    <col min="7155" max="7167" width="0" style="145" hidden="1" customWidth="1"/>
    <col min="7168" max="7179" width="9.5703125" style="145" customWidth="1"/>
    <col min="7180" max="7393" width="0.85546875" style="145"/>
    <col min="7394" max="7394" width="3.85546875" style="145" customWidth="1"/>
    <col min="7395" max="7395" width="4.5703125" style="145" customWidth="1"/>
    <col min="7396" max="7407" width="0.85546875" style="145"/>
    <col min="7408" max="7408" width="15.5703125" style="145" customWidth="1"/>
    <col min="7409" max="7409" width="16.42578125" style="145" customWidth="1"/>
    <col min="7410" max="7410" width="74.5703125" style="145" customWidth="1"/>
    <col min="7411" max="7423" width="0" style="145" hidden="1" customWidth="1"/>
    <col min="7424" max="7435" width="9.5703125" style="145" customWidth="1"/>
    <col min="7436" max="7649" width="0.85546875" style="145"/>
    <col min="7650" max="7650" width="3.85546875" style="145" customWidth="1"/>
    <col min="7651" max="7651" width="4.5703125" style="145" customWidth="1"/>
    <col min="7652" max="7663" width="0.85546875" style="145"/>
    <col min="7664" max="7664" width="15.5703125" style="145" customWidth="1"/>
    <col min="7665" max="7665" width="16.42578125" style="145" customWidth="1"/>
    <col min="7666" max="7666" width="74.5703125" style="145" customWidth="1"/>
    <col min="7667" max="7679" width="0" style="145" hidden="1" customWidth="1"/>
    <col min="7680" max="7691" width="9.5703125" style="145" customWidth="1"/>
    <col min="7692" max="7905" width="0.85546875" style="145"/>
    <col min="7906" max="7906" width="3.85546875" style="145" customWidth="1"/>
    <col min="7907" max="7907" width="4.5703125" style="145" customWidth="1"/>
    <col min="7908" max="7919" width="0.85546875" style="145"/>
    <col min="7920" max="7920" width="15.5703125" style="145" customWidth="1"/>
    <col min="7921" max="7921" width="16.42578125" style="145" customWidth="1"/>
    <col min="7922" max="7922" width="74.5703125" style="145" customWidth="1"/>
    <col min="7923" max="7935" width="0" style="145" hidden="1" customWidth="1"/>
    <col min="7936" max="7947" width="9.5703125" style="145" customWidth="1"/>
    <col min="7948" max="8161" width="0.85546875" style="145"/>
    <col min="8162" max="8162" width="3.85546875" style="145" customWidth="1"/>
    <col min="8163" max="8163" width="4.5703125" style="145" customWidth="1"/>
    <col min="8164" max="8175" width="0.85546875" style="145"/>
    <col min="8176" max="8176" width="15.5703125" style="145" customWidth="1"/>
    <col min="8177" max="8177" width="16.42578125" style="145" customWidth="1"/>
    <col min="8178" max="8178" width="74.5703125" style="145" customWidth="1"/>
    <col min="8179" max="8191" width="0" style="145" hidden="1" customWidth="1"/>
    <col min="8192" max="8203" width="9.5703125" style="145" customWidth="1"/>
    <col min="8204" max="8417" width="0.85546875" style="145"/>
    <col min="8418" max="8418" width="3.85546875" style="145" customWidth="1"/>
    <col min="8419" max="8419" width="4.5703125" style="145" customWidth="1"/>
    <col min="8420" max="8431" width="0.85546875" style="145"/>
    <col min="8432" max="8432" width="15.5703125" style="145" customWidth="1"/>
    <col min="8433" max="8433" width="16.42578125" style="145" customWidth="1"/>
    <col min="8434" max="8434" width="74.5703125" style="145" customWidth="1"/>
    <col min="8435" max="8447" width="0" style="145" hidden="1" customWidth="1"/>
    <col min="8448" max="8459" width="9.5703125" style="145" customWidth="1"/>
    <col min="8460" max="8673" width="0.85546875" style="145"/>
    <col min="8674" max="8674" width="3.85546875" style="145" customWidth="1"/>
    <col min="8675" max="8675" width="4.5703125" style="145" customWidth="1"/>
    <col min="8676" max="8687" width="0.85546875" style="145"/>
    <col min="8688" max="8688" width="15.5703125" style="145" customWidth="1"/>
    <col min="8689" max="8689" width="16.42578125" style="145" customWidth="1"/>
    <col min="8690" max="8690" width="74.5703125" style="145" customWidth="1"/>
    <col min="8691" max="8703" width="0" style="145" hidden="1" customWidth="1"/>
    <col min="8704" max="8715" width="9.5703125" style="145" customWidth="1"/>
    <col min="8716" max="8929" width="0.85546875" style="145"/>
    <col min="8930" max="8930" width="3.85546875" style="145" customWidth="1"/>
    <col min="8931" max="8931" width="4.5703125" style="145" customWidth="1"/>
    <col min="8932" max="8943" width="0.85546875" style="145"/>
    <col min="8944" max="8944" width="15.5703125" style="145" customWidth="1"/>
    <col min="8945" max="8945" width="16.42578125" style="145" customWidth="1"/>
    <col min="8946" max="8946" width="74.5703125" style="145" customWidth="1"/>
    <col min="8947" max="8959" width="0" style="145" hidden="1" customWidth="1"/>
    <col min="8960" max="8971" width="9.5703125" style="145" customWidth="1"/>
    <col min="8972" max="9185" width="0.85546875" style="145"/>
    <col min="9186" max="9186" width="3.85546875" style="145" customWidth="1"/>
    <col min="9187" max="9187" width="4.5703125" style="145" customWidth="1"/>
    <col min="9188" max="9199" width="0.85546875" style="145"/>
    <col min="9200" max="9200" width="15.5703125" style="145" customWidth="1"/>
    <col min="9201" max="9201" width="16.42578125" style="145" customWidth="1"/>
    <col min="9202" max="9202" width="74.5703125" style="145" customWidth="1"/>
    <col min="9203" max="9215" width="0" style="145" hidden="1" customWidth="1"/>
    <col min="9216" max="9227" width="9.5703125" style="145" customWidth="1"/>
    <col min="9228" max="9441" width="0.85546875" style="145"/>
    <col min="9442" max="9442" width="3.85546875" style="145" customWidth="1"/>
    <col min="9443" max="9443" width="4.5703125" style="145" customWidth="1"/>
    <col min="9444" max="9455" width="0.85546875" style="145"/>
    <col min="9456" max="9456" width="15.5703125" style="145" customWidth="1"/>
    <col min="9457" max="9457" width="16.42578125" style="145" customWidth="1"/>
    <col min="9458" max="9458" width="74.5703125" style="145" customWidth="1"/>
    <col min="9459" max="9471" width="0" style="145" hidden="1" customWidth="1"/>
    <col min="9472" max="9483" width="9.5703125" style="145" customWidth="1"/>
    <col min="9484" max="9697" width="0.85546875" style="145"/>
    <col min="9698" max="9698" width="3.85546875" style="145" customWidth="1"/>
    <col min="9699" max="9699" width="4.5703125" style="145" customWidth="1"/>
    <col min="9700" max="9711" width="0.85546875" style="145"/>
    <col min="9712" max="9712" width="15.5703125" style="145" customWidth="1"/>
    <col min="9713" max="9713" width="16.42578125" style="145" customWidth="1"/>
    <col min="9714" max="9714" width="74.5703125" style="145" customWidth="1"/>
    <col min="9715" max="9727" width="0" style="145" hidden="1" customWidth="1"/>
    <col min="9728" max="9739" width="9.5703125" style="145" customWidth="1"/>
    <col min="9740" max="9953" width="0.85546875" style="145"/>
    <col min="9954" max="9954" width="3.85546875" style="145" customWidth="1"/>
    <col min="9955" max="9955" width="4.5703125" style="145" customWidth="1"/>
    <col min="9956" max="9967" width="0.85546875" style="145"/>
    <col min="9968" max="9968" width="15.5703125" style="145" customWidth="1"/>
    <col min="9969" max="9969" width="16.42578125" style="145" customWidth="1"/>
    <col min="9970" max="9970" width="74.5703125" style="145" customWidth="1"/>
    <col min="9971" max="9983" width="0" style="145" hidden="1" customWidth="1"/>
    <col min="9984" max="9995" width="9.5703125" style="145" customWidth="1"/>
    <col min="9996" max="10209" width="0.85546875" style="145"/>
    <col min="10210" max="10210" width="3.85546875" style="145" customWidth="1"/>
    <col min="10211" max="10211" width="4.5703125" style="145" customWidth="1"/>
    <col min="10212" max="10223" width="0.85546875" style="145"/>
    <col min="10224" max="10224" width="15.5703125" style="145" customWidth="1"/>
    <col min="10225" max="10225" width="16.42578125" style="145" customWidth="1"/>
    <col min="10226" max="10226" width="74.5703125" style="145" customWidth="1"/>
    <col min="10227" max="10239" width="0" style="145" hidden="1" customWidth="1"/>
    <col min="10240" max="10251" width="9.5703125" style="145" customWidth="1"/>
    <col min="10252" max="10465" width="0.85546875" style="145"/>
    <col min="10466" max="10466" width="3.85546875" style="145" customWidth="1"/>
    <col min="10467" max="10467" width="4.5703125" style="145" customWidth="1"/>
    <col min="10468" max="10479" width="0.85546875" style="145"/>
    <col min="10480" max="10480" width="15.5703125" style="145" customWidth="1"/>
    <col min="10481" max="10481" width="16.42578125" style="145" customWidth="1"/>
    <col min="10482" max="10482" width="74.5703125" style="145" customWidth="1"/>
    <col min="10483" max="10495" width="0" style="145" hidden="1" customWidth="1"/>
    <col min="10496" max="10507" width="9.5703125" style="145" customWidth="1"/>
    <col min="10508" max="10721" width="0.85546875" style="145"/>
    <col min="10722" max="10722" width="3.85546875" style="145" customWidth="1"/>
    <col min="10723" max="10723" width="4.5703125" style="145" customWidth="1"/>
    <col min="10724" max="10735" width="0.85546875" style="145"/>
    <col min="10736" max="10736" width="15.5703125" style="145" customWidth="1"/>
    <col min="10737" max="10737" width="16.42578125" style="145" customWidth="1"/>
    <col min="10738" max="10738" width="74.5703125" style="145" customWidth="1"/>
    <col min="10739" max="10751" width="0" style="145" hidden="1" customWidth="1"/>
    <col min="10752" max="10763" width="9.5703125" style="145" customWidth="1"/>
    <col min="10764" max="10977" width="0.85546875" style="145"/>
    <col min="10978" max="10978" width="3.85546875" style="145" customWidth="1"/>
    <col min="10979" max="10979" width="4.5703125" style="145" customWidth="1"/>
    <col min="10980" max="10991" width="0.85546875" style="145"/>
    <col min="10992" max="10992" width="15.5703125" style="145" customWidth="1"/>
    <col min="10993" max="10993" width="16.42578125" style="145" customWidth="1"/>
    <col min="10994" max="10994" width="74.5703125" style="145" customWidth="1"/>
    <col min="10995" max="11007" width="0" style="145" hidden="1" customWidth="1"/>
    <col min="11008" max="11019" width="9.5703125" style="145" customWidth="1"/>
    <col min="11020" max="11233" width="0.85546875" style="145"/>
    <col min="11234" max="11234" width="3.85546875" style="145" customWidth="1"/>
    <col min="11235" max="11235" width="4.5703125" style="145" customWidth="1"/>
    <col min="11236" max="11247" width="0.85546875" style="145"/>
    <col min="11248" max="11248" width="15.5703125" style="145" customWidth="1"/>
    <col min="11249" max="11249" width="16.42578125" style="145" customWidth="1"/>
    <col min="11250" max="11250" width="74.5703125" style="145" customWidth="1"/>
    <col min="11251" max="11263" width="0" style="145" hidden="1" customWidth="1"/>
    <col min="11264" max="11275" width="9.5703125" style="145" customWidth="1"/>
    <col min="11276" max="11489" width="0.85546875" style="145"/>
    <col min="11490" max="11490" width="3.85546875" style="145" customWidth="1"/>
    <col min="11491" max="11491" width="4.5703125" style="145" customWidth="1"/>
    <col min="11492" max="11503" width="0.85546875" style="145"/>
    <col min="11504" max="11504" width="15.5703125" style="145" customWidth="1"/>
    <col min="11505" max="11505" width="16.42578125" style="145" customWidth="1"/>
    <col min="11506" max="11506" width="74.5703125" style="145" customWidth="1"/>
    <col min="11507" max="11519" width="0" style="145" hidden="1" customWidth="1"/>
    <col min="11520" max="11531" width="9.5703125" style="145" customWidth="1"/>
    <col min="11532" max="11745" width="0.85546875" style="145"/>
    <col min="11746" max="11746" width="3.85546875" style="145" customWidth="1"/>
    <col min="11747" max="11747" width="4.5703125" style="145" customWidth="1"/>
    <col min="11748" max="11759" width="0.85546875" style="145"/>
    <col min="11760" max="11760" width="15.5703125" style="145" customWidth="1"/>
    <col min="11761" max="11761" width="16.42578125" style="145" customWidth="1"/>
    <col min="11762" max="11762" width="74.5703125" style="145" customWidth="1"/>
    <col min="11763" max="11775" width="0" style="145" hidden="1" customWidth="1"/>
    <col min="11776" max="11787" width="9.5703125" style="145" customWidth="1"/>
    <col min="11788" max="12001" width="0.85546875" style="145"/>
    <col min="12002" max="12002" width="3.85546875" style="145" customWidth="1"/>
    <col min="12003" max="12003" width="4.5703125" style="145" customWidth="1"/>
    <col min="12004" max="12015" width="0.85546875" style="145"/>
    <col min="12016" max="12016" width="15.5703125" style="145" customWidth="1"/>
    <col min="12017" max="12017" width="16.42578125" style="145" customWidth="1"/>
    <col min="12018" max="12018" width="74.5703125" style="145" customWidth="1"/>
    <col min="12019" max="12031" width="0" style="145" hidden="1" customWidth="1"/>
    <col min="12032" max="12043" width="9.5703125" style="145" customWidth="1"/>
    <col min="12044" max="12257" width="0.85546875" style="145"/>
    <col min="12258" max="12258" width="3.85546875" style="145" customWidth="1"/>
    <col min="12259" max="12259" width="4.5703125" style="145" customWidth="1"/>
    <col min="12260" max="12271" width="0.85546875" style="145"/>
    <col min="12272" max="12272" width="15.5703125" style="145" customWidth="1"/>
    <col min="12273" max="12273" width="16.42578125" style="145" customWidth="1"/>
    <col min="12274" max="12274" width="74.5703125" style="145" customWidth="1"/>
    <col min="12275" max="12287" width="0" style="145" hidden="1" customWidth="1"/>
    <col min="12288" max="12299" width="9.5703125" style="145" customWidth="1"/>
    <col min="12300" max="12513" width="0.85546875" style="145"/>
    <col min="12514" max="12514" width="3.85546875" style="145" customWidth="1"/>
    <col min="12515" max="12515" width="4.5703125" style="145" customWidth="1"/>
    <col min="12516" max="12527" width="0.85546875" style="145"/>
    <col min="12528" max="12528" width="15.5703125" style="145" customWidth="1"/>
    <col min="12529" max="12529" width="16.42578125" style="145" customWidth="1"/>
    <col min="12530" max="12530" width="74.5703125" style="145" customWidth="1"/>
    <col min="12531" max="12543" width="0" style="145" hidden="1" customWidth="1"/>
    <col min="12544" max="12555" width="9.5703125" style="145" customWidth="1"/>
    <col min="12556" max="12769" width="0.85546875" style="145"/>
    <col min="12770" max="12770" width="3.85546875" style="145" customWidth="1"/>
    <col min="12771" max="12771" width="4.5703125" style="145" customWidth="1"/>
    <col min="12772" max="12783" width="0.85546875" style="145"/>
    <col min="12784" max="12784" width="15.5703125" style="145" customWidth="1"/>
    <col min="12785" max="12785" width="16.42578125" style="145" customWidth="1"/>
    <col min="12786" max="12786" width="74.5703125" style="145" customWidth="1"/>
    <col min="12787" max="12799" width="0" style="145" hidden="1" customWidth="1"/>
    <col min="12800" max="12811" width="9.5703125" style="145" customWidth="1"/>
    <col min="12812" max="13025" width="0.85546875" style="145"/>
    <col min="13026" max="13026" width="3.85546875" style="145" customWidth="1"/>
    <col min="13027" max="13027" width="4.5703125" style="145" customWidth="1"/>
    <col min="13028" max="13039" width="0.85546875" style="145"/>
    <col min="13040" max="13040" width="15.5703125" style="145" customWidth="1"/>
    <col min="13041" max="13041" width="16.42578125" style="145" customWidth="1"/>
    <col min="13042" max="13042" width="74.5703125" style="145" customWidth="1"/>
    <col min="13043" max="13055" width="0" style="145" hidden="1" customWidth="1"/>
    <col min="13056" max="13067" width="9.5703125" style="145" customWidth="1"/>
    <col min="13068" max="13281" width="0.85546875" style="145"/>
    <col min="13282" max="13282" width="3.85546875" style="145" customWidth="1"/>
    <col min="13283" max="13283" width="4.5703125" style="145" customWidth="1"/>
    <col min="13284" max="13295" width="0.85546875" style="145"/>
    <col min="13296" max="13296" width="15.5703125" style="145" customWidth="1"/>
    <col min="13297" max="13297" width="16.42578125" style="145" customWidth="1"/>
    <col min="13298" max="13298" width="74.5703125" style="145" customWidth="1"/>
    <col min="13299" max="13311" width="0" style="145" hidden="1" customWidth="1"/>
    <col min="13312" max="13323" width="9.5703125" style="145" customWidth="1"/>
    <col min="13324" max="13537" width="0.85546875" style="145"/>
    <col min="13538" max="13538" width="3.85546875" style="145" customWidth="1"/>
    <col min="13539" max="13539" width="4.5703125" style="145" customWidth="1"/>
    <col min="13540" max="13551" width="0.85546875" style="145"/>
    <col min="13552" max="13552" width="15.5703125" style="145" customWidth="1"/>
    <col min="13553" max="13553" width="16.42578125" style="145" customWidth="1"/>
    <col min="13554" max="13554" width="74.5703125" style="145" customWidth="1"/>
    <col min="13555" max="13567" width="0" style="145" hidden="1" customWidth="1"/>
    <col min="13568" max="13579" width="9.5703125" style="145" customWidth="1"/>
    <col min="13580" max="13793" width="0.85546875" style="145"/>
    <col min="13794" max="13794" width="3.85546875" style="145" customWidth="1"/>
    <col min="13795" max="13795" width="4.5703125" style="145" customWidth="1"/>
    <col min="13796" max="13807" width="0.85546875" style="145"/>
    <col min="13808" max="13808" width="15.5703125" style="145" customWidth="1"/>
    <col min="13809" max="13809" width="16.42578125" style="145" customWidth="1"/>
    <col min="13810" max="13810" width="74.5703125" style="145" customWidth="1"/>
    <col min="13811" max="13823" width="0" style="145" hidden="1" customWidth="1"/>
    <col min="13824" max="13835" width="9.5703125" style="145" customWidth="1"/>
    <col min="13836" max="14049" width="0.85546875" style="145"/>
    <col min="14050" max="14050" width="3.85546875" style="145" customWidth="1"/>
    <col min="14051" max="14051" width="4.5703125" style="145" customWidth="1"/>
    <col min="14052" max="14063" width="0.85546875" style="145"/>
    <col min="14064" max="14064" width="15.5703125" style="145" customWidth="1"/>
    <col min="14065" max="14065" width="16.42578125" style="145" customWidth="1"/>
    <col min="14066" max="14066" width="74.5703125" style="145" customWidth="1"/>
    <col min="14067" max="14079" width="0" style="145" hidden="1" customWidth="1"/>
    <col min="14080" max="14091" width="9.5703125" style="145" customWidth="1"/>
    <col min="14092" max="14305" width="0.85546875" style="145"/>
    <col min="14306" max="14306" width="3.85546875" style="145" customWidth="1"/>
    <col min="14307" max="14307" width="4.5703125" style="145" customWidth="1"/>
    <col min="14308" max="14319" width="0.85546875" style="145"/>
    <col min="14320" max="14320" width="15.5703125" style="145" customWidth="1"/>
    <col min="14321" max="14321" width="16.42578125" style="145" customWidth="1"/>
    <col min="14322" max="14322" width="74.5703125" style="145" customWidth="1"/>
    <col min="14323" max="14335" width="0" style="145" hidden="1" customWidth="1"/>
    <col min="14336" max="14347" width="9.5703125" style="145" customWidth="1"/>
    <col min="14348" max="14561" width="0.85546875" style="145"/>
    <col min="14562" max="14562" width="3.85546875" style="145" customWidth="1"/>
    <col min="14563" max="14563" width="4.5703125" style="145" customWidth="1"/>
    <col min="14564" max="14575" width="0.85546875" style="145"/>
    <col min="14576" max="14576" width="15.5703125" style="145" customWidth="1"/>
    <col min="14577" max="14577" width="16.42578125" style="145" customWidth="1"/>
    <col min="14578" max="14578" width="74.5703125" style="145" customWidth="1"/>
    <col min="14579" max="14591" width="0" style="145" hidden="1" customWidth="1"/>
    <col min="14592" max="14603" width="9.5703125" style="145" customWidth="1"/>
    <col min="14604" max="14817" width="0.85546875" style="145"/>
    <col min="14818" max="14818" width="3.85546875" style="145" customWidth="1"/>
    <col min="14819" max="14819" width="4.5703125" style="145" customWidth="1"/>
    <col min="14820" max="14831" width="0.85546875" style="145"/>
    <col min="14832" max="14832" width="15.5703125" style="145" customWidth="1"/>
    <col min="14833" max="14833" width="16.42578125" style="145" customWidth="1"/>
    <col min="14834" max="14834" width="74.5703125" style="145" customWidth="1"/>
    <col min="14835" max="14847" width="0" style="145" hidden="1" customWidth="1"/>
    <col min="14848" max="14859" width="9.5703125" style="145" customWidth="1"/>
    <col min="14860" max="15073" width="0.85546875" style="145"/>
    <col min="15074" max="15074" width="3.85546875" style="145" customWidth="1"/>
    <col min="15075" max="15075" width="4.5703125" style="145" customWidth="1"/>
    <col min="15076" max="15087" width="0.85546875" style="145"/>
    <col min="15088" max="15088" width="15.5703125" style="145" customWidth="1"/>
    <col min="15089" max="15089" width="16.42578125" style="145" customWidth="1"/>
    <col min="15090" max="15090" width="74.5703125" style="145" customWidth="1"/>
    <col min="15091" max="15103" width="0" style="145" hidden="1" customWidth="1"/>
    <col min="15104" max="15115" width="9.5703125" style="145" customWidth="1"/>
    <col min="15116" max="15329" width="0.85546875" style="145"/>
    <col min="15330" max="15330" width="3.85546875" style="145" customWidth="1"/>
    <col min="15331" max="15331" width="4.5703125" style="145" customWidth="1"/>
    <col min="15332" max="15343" width="0.85546875" style="145"/>
    <col min="15344" max="15344" width="15.5703125" style="145" customWidth="1"/>
    <col min="15345" max="15345" width="16.42578125" style="145" customWidth="1"/>
    <col min="15346" max="15346" width="74.5703125" style="145" customWidth="1"/>
    <col min="15347" max="15359" width="0" style="145" hidden="1" customWidth="1"/>
    <col min="15360" max="15371" width="9.5703125" style="145" customWidth="1"/>
    <col min="15372" max="15585" width="0.85546875" style="145"/>
    <col min="15586" max="15586" width="3.85546875" style="145" customWidth="1"/>
    <col min="15587" max="15587" width="4.5703125" style="145" customWidth="1"/>
    <col min="15588" max="15599" width="0.85546875" style="145"/>
    <col min="15600" max="15600" width="15.5703125" style="145" customWidth="1"/>
    <col min="15601" max="15601" width="16.42578125" style="145" customWidth="1"/>
    <col min="15602" max="15602" width="74.5703125" style="145" customWidth="1"/>
    <col min="15603" max="15615" width="0" style="145" hidden="1" customWidth="1"/>
    <col min="15616" max="15627" width="9.5703125" style="145" customWidth="1"/>
    <col min="15628" max="15841" width="0.85546875" style="145"/>
    <col min="15842" max="15842" width="3.85546875" style="145" customWidth="1"/>
    <col min="15843" max="15843" width="4.5703125" style="145" customWidth="1"/>
    <col min="15844" max="15855" width="0.85546875" style="145"/>
    <col min="15856" max="15856" width="15.5703125" style="145" customWidth="1"/>
    <col min="15857" max="15857" width="16.42578125" style="145" customWidth="1"/>
    <col min="15858" max="15858" width="74.5703125" style="145" customWidth="1"/>
    <col min="15859" max="15871" width="0" style="145" hidden="1" customWidth="1"/>
    <col min="15872" max="15883" width="9.5703125" style="145" customWidth="1"/>
    <col min="15884" max="16097" width="0.85546875" style="145"/>
    <col min="16098" max="16098" width="3.85546875" style="145" customWidth="1"/>
    <col min="16099" max="16099" width="4.5703125" style="145" customWidth="1"/>
    <col min="16100" max="16111" width="0.85546875" style="145"/>
    <col min="16112" max="16112" width="15.5703125" style="145" customWidth="1"/>
    <col min="16113" max="16113" width="16.42578125" style="145" customWidth="1"/>
    <col min="16114" max="16114" width="74.5703125" style="145" customWidth="1"/>
    <col min="16115" max="16127" width="0" style="145" hidden="1" customWidth="1"/>
    <col min="16128" max="16139" width="9.5703125" style="145" customWidth="1"/>
    <col min="16140" max="16384" width="0.85546875" style="145"/>
  </cols>
  <sheetData>
    <row r="1" spans="1:6" s="144" customFormat="1" ht="12" customHeight="1" x14ac:dyDescent="0.25">
      <c r="A1" s="146"/>
      <c r="B1" s="146"/>
      <c r="C1" s="146"/>
      <c r="D1" s="146"/>
      <c r="E1" s="146"/>
      <c r="F1" s="146" t="s">
        <v>0</v>
      </c>
    </row>
    <row r="2" spans="1:6" s="144" customFormat="1" ht="12" customHeight="1" x14ac:dyDescent="0.25">
      <c r="A2" s="146"/>
      <c r="B2" s="146"/>
      <c r="C2" s="146"/>
      <c r="D2" s="146"/>
      <c r="E2" s="146"/>
      <c r="F2" s="146" t="s">
        <v>1</v>
      </c>
    </row>
    <row r="3" spans="1:6" s="144" customFormat="1" ht="12" customHeight="1" x14ac:dyDescent="0.25">
      <c r="A3" s="146"/>
      <c r="B3" s="146"/>
      <c r="C3" s="146"/>
      <c r="D3" s="146"/>
      <c r="E3" s="146"/>
      <c r="F3" s="146" t="s">
        <v>2</v>
      </c>
    </row>
    <row r="4" spans="1:6" ht="21" customHeight="1" x14ac:dyDescent="0.25">
      <c r="A4" s="146"/>
      <c r="B4" s="146"/>
      <c r="C4" s="146"/>
      <c r="D4" s="146"/>
      <c r="E4" s="146"/>
      <c r="F4" s="146"/>
    </row>
    <row r="5" spans="1:6" s="146" customFormat="1" ht="14.25" customHeight="1" x14ac:dyDescent="0.25">
      <c r="A5" s="324" t="s">
        <v>3</v>
      </c>
      <c r="B5" s="324"/>
      <c r="C5" s="324"/>
      <c r="D5" s="324"/>
      <c r="E5" s="324"/>
      <c r="F5" s="324"/>
    </row>
    <row r="6" spans="1:6" s="146" customFormat="1" ht="14.25" customHeight="1" x14ac:dyDescent="0.25">
      <c r="A6" s="324" t="s">
        <v>4</v>
      </c>
      <c r="B6" s="324"/>
      <c r="C6" s="324"/>
      <c r="D6" s="324"/>
      <c r="E6" s="324"/>
      <c r="F6" s="324"/>
    </row>
    <row r="7" spans="1:6" s="146" customFormat="1" ht="14.25" customHeight="1" x14ac:dyDescent="0.25">
      <c r="A7" s="324" t="s">
        <v>5</v>
      </c>
      <c r="B7" s="324"/>
      <c r="C7" s="324"/>
      <c r="D7" s="324"/>
      <c r="E7" s="324"/>
      <c r="F7" s="324"/>
    </row>
    <row r="8" spans="1:6" s="146" customFormat="1" ht="14.25" customHeight="1" x14ac:dyDescent="0.25">
      <c r="A8" s="324" t="s">
        <v>6</v>
      </c>
      <c r="B8" s="324"/>
      <c r="C8" s="324"/>
      <c r="D8" s="324"/>
      <c r="E8" s="324"/>
      <c r="F8" s="324"/>
    </row>
    <row r="9" spans="1:6" ht="21" customHeight="1" x14ac:dyDescent="0.25">
      <c r="A9" s="146"/>
      <c r="B9" s="146"/>
      <c r="C9" s="146"/>
      <c r="D9" s="146"/>
      <c r="E9" s="146"/>
      <c r="F9" s="146"/>
    </row>
    <row r="10" spans="1:6" ht="15.75" x14ac:dyDescent="0.25">
      <c r="A10" s="146" t="s">
        <v>294</v>
      </c>
      <c r="B10" s="146"/>
      <c r="C10" s="279" t="s">
        <v>472</v>
      </c>
      <c r="D10" s="280"/>
      <c r="E10" s="280"/>
      <c r="F10" s="146"/>
    </row>
    <row r="11" spans="1:6" ht="15.75" x14ac:dyDescent="0.25">
      <c r="A11" s="146" t="s">
        <v>207</v>
      </c>
      <c r="B11" s="281" t="s">
        <v>208</v>
      </c>
      <c r="C11" s="282"/>
      <c r="D11" s="146"/>
      <c r="E11" s="146"/>
      <c r="F11" s="146"/>
    </row>
    <row r="12" spans="1:6" ht="15.75" x14ac:dyDescent="0.25">
      <c r="A12" s="146" t="s">
        <v>209</v>
      </c>
      <c r="B12" s="283" t="s">
        <v>295</v>
      </c>
      <c r="C12" s="282"/>
      <c r="D12" s="146"/>
      <c r="E12" s="146"/>
      <c r="F12" s="146"/>
    </row>
    <row r="13" spans="1:6" ht="15.75" x14ac:dyDescent="0.25">
      <c r="A13" s="146" t="s">
        <v>296</v>
      </c>
      <c r="B13" s="146"/>
      <c r="C13" s="146"/>
      <c r="D13" s="146"/>
      <c r="E13" s="146"/>
      <c r="F13" s="146"/>
    </row>
    <row r="15" spans="1:6" s="147" customFormat="1" ht="13.5" x14ac:dyDescent="0.25">
      <c r="A15" s="325" t="s">
        <v>11</v>
      </c>
      <c r="B15" s="326"/>
      <c r="C15" s="148" t="s">
        <v>213</v>
      </c>
      <c r="D15" s="326">
        <v>2020</v>
      </c>
      <c r="E15" s="326"/>
      <c r="F15" s="325" t="s">
        <v>14</v>
      </c>
    </row>
    <row r="16" spans="1:6" s="147" customFormat="1" ht="13.5" x14ac:dyDescent="0.25">
      <c r="A16" s="326"/>
      <c r="B16" s="326"/>
      <c r="C16" s="237"/>
      <c r="D16" s="237" t="s">
        <v>184</v>
      </c>
      <c r="E16" s="237" t="s">
        <v>17</v>
      </c>
      <c r="F16" s="325"/>
    </row>
    <row r="17" spans="1:6" s="147" customFormat="1" ht="15.75" x14ac:dyDescent="0.25">
      <c r="A17" s="250" t="s">
        <v>18</v>
      </c>
      <c r="B17" s="251" t="s">
        <v>19</v>
      </c>
      <c r="C17" s="13" t="s">
        <v>20</v>
      </c>
      <c r="D17" s="13" t="s">
        <v>20</v>
      </c>
      <c r="E17" s="13" t="s">
        <v>20</v>
      </c>
      <c r="F17" s="148" t="s">
        <v>20</v>
      </c>
    </row>
    <row r="18" spans="1:6" s="151" customFormat="1" ht="15.75" x14ac:dyDescent="0.25">
      <c r="A18" s="252" t="s">
        <v>21</v>
      </c>
      <c r="B18" s="253" t="s">
        <v>22</v>
      </c>
      <c r="C18" s="254" t="s">
        <v>23</v>
      </c>
      <c r="D18" s="217">
        <f>D19+D39+D56</f>
        <v>11221202.21604564</v>
      </c>
      <c r="E18" s="217">
        <v>10712161.48446</v>
      </c>
      <c r="F18" s="149"/>
    </row>
    <row r="19" spans="1:6" s="151" customFormat="1" ht="15.75" x14ac:dyDescent="0.25">
      <c r="A19" s="255" t="s">
        <v>24</v>
      </c>
      <c r="B19" s="253" t="s">
        <v>25</v>
      </c>
      <c r="C19" s="254" t="s">
        <v>23</v>
      </c>
      <c r="D19" s="217">
        <v>3577225.918805189</v>
      </c>
      <c r="E19" s="217">
        <v>3528505.6102299457</v>
      </c>
      <c r="F19" s="152"/>
    </row>
    <row r="20" spans="1:6" s="151" customFormat="1" ht="15.75" x14ac:dyDescent="0.25">
      <c r="A20" s="255" t="s">
        <v>26</v>
      </c>
      <c r="B20" s="253" t="s">
        <v>27</v>
      </c>
      <c r="C20" s="254" t="s">
        <v>23</v>
      </c>
      <c r="D20" s="217">
        <f>D21+D23</f>
        <v>305343.55098583148</v>
      </c>
      <c r="E20" s="217">
        <f>E21+E22+E23</f>
        <v>609370.954521304</v>
      </c>
      <c r="F20" s="149"/>
    </row>
    <row r="21" spans="1:6" s="147" customFormat="1" ht="31.5" x14ac:dyDescent="0.25">
      <c r="A21" s="255" t="s">
        <v>28</v>
      </c>
      <c r="B21" s="253" t="s">
        <v>29</v>
      </c>
      <c r="C21" s="254" t="s">
        <v>23</v>
      </c>
      <c r="D21" s="217">
        <v>293726.86098583147</v>
      </c>
      <c r="E21" s="217">
        <v>260204.13001087171</v>
      </c>
      <c r="F21" s="152"/>
    </row>
    <row r="22" spans="1:6" s="147" customFormat="1" ht="40.5" x14ac:dyDescent="0.25">
      <c r="A22" s="255" t="s">
        <v>30</v>
      </c>
      <c r="B22" s="253" t="s">
        <v>31</v>
      </c>
      <c r="C22" s="254" t="s">
        <v>23</v>
      </c>
      <c r="D22" s="217"/>
      <c r="E22" s="217">
        <v>222925.32237000001</v>
      </c>
      <c r="F22" s="153" t="s">
        <v>459</v>
      </c>
    </row>
    <row r="23" spans="1:6" s="147" customFormat="1" ht="63" x14ac:dyDescent="0.25">
      <c r="A23" s="255" t="s">
        <v>33</v>
      </c>
      <c r="B23" s="253" t="s">
        <v>34</v>
      </c>
      <c r="C23" s="254" t="s">
        <v>23</v>
      </c>
      <c r="D23" s="217">
        <v>11616.69</v>
      </c>
      <c r="E23" s="217">
        <v>126241.50214043231</v>
      </c>
      <c r="F23" s="153"/>
    </row>
    <row r="24" spans="1:6" s="147" customFormat="1" ht="40.5" x14ac:dyDescent="0.25">
      <c r="A24" s="255" t="s">
        <v>36</v>
      </c>
      <c r="B24" s="253" t="s">
        <v>37</v>
      </c>
      <c r="C24" s="254" t="s">
        <v>23</v>
      </c>
      <c r="D24" s="217"/>
      <c r="E24" s="217">
        <v>113437.86156043228</v>
      </c>
      <c r="F24" s="153" t="s">
        <v>459</v>
      </c>
    </row>
    <row r="25" spans="1:6" s="147" customFormat="1" ht="15.75" x14ac:dyDescent="0.25">
      <c r="A25" s="255" t="s">
        <v>38</v>
      </c>
      <c r="B25" s="253" t="s">
        <v>39</v>
      </c>
      <c r="C25" s="254" t="s">
        <v>23</v>
      </c>
      <c r="D25" s="217">
        <v>2503366.8508551018</v>
      </c>
      <c r="E25" s="217">
        <v>2416005.2543525416</v>
      </c>
      <c r="F25" s="149"/>
    </row>
    <row r="26" spans="1:6" s="147" customFormat="1" ht="40.5" x14ac:dyDescent="0.25">
      <c r="A26" s="255" t="s">
        <v>41</v>
      </c>
      <c r="B26" s="253" t="s">
        <v>37</v>
      </c>
      <c r="C26" s="254" t="s">
        <v>23</v>
      </c>
      <c r="D26" s="217"/>
      <c r="E26" s="217">
        <v>249362.55607000005</v>
      </c>
      <c r="F26" s="153" t="s">
        <v>459</v>
      </c>
    </row>
    <row r="27" spans="1:6" s="151" customFormat="1" ht="31.5" x14ac:dyDescent="0.25">
      <c r="A27" s="255" t="s">
        <v>42</v>
      </c>
      <c r="B27" s="253" t="s">
        <v>43</v>
      </c>
      <c r="C27" s="254" t="s">
        <v>23</v>
      </c>
      <c r="D27" s="217">
        <v>768360.09010294499</v>
      </c>
      <c r="E27" s="217">
        <f>E28+E29+E30</f>
        <v>502927.35384506034</v>
      </c>
      <c r="F27" s="152"/>
    </row>
    <row r="28" spans="1:6" s="147" customFormat="1" ht="31.5" x14ac:dyDescent="0.25">
      <c r="A28" s="255" t="s">
        <v>44</v>
      </c>
      <c r="B28" s="253" t="s">
        <v>45</v>
      </c>
      <c r="C28" s="254" t="s">
        <v>23</v>
      </c>
      <c r="D28" s="217">
        <v>20301.895602945056</v>
      </c>
      <c r="E28" s="217">
        <v>17540.995427801561</v>
      </c>
      <c r="F28" s="149"/>
    </row>
    <row r="29" spans="1:6" s="147" customFormat="1" ht="15.75" x14ac:dyDescent="0.25">
      <c r="A29" s="255" t="s">
        <v>47</v>
      </c>
      <c r="B29" s="253" t="s">
        <v>48</v>
      </c>
      <c r="C29" s="254" t="s">
        <v>23</v>
      </c>
      <c r="D29" s="217"/>
      <c r="E29" s="217">
        <v>4274.139640558371</v>
      </c>
      <c r="F29" s="149"/>
    </row>
    <row r="30" spans="1:6" s="151" customFormat="1" ht="31.5" x14ac:dyDescent="0.25">
      <c r="A30" s="255" t="s">
        <v>49</v>
      </c>
      <c r="B30" s="253" t="s">
        <v>50</v>
      </c>
      <c r="C30" s="254" t="s">
        <v>23</v>
      </c>
      <c r="D30" s="217">
        <v>748058.19449999998</v>
      </c>
      <c r="E30" s="217">
        <f>E19-E20-E25-E28-E29-E37-E38</f>
        <v>481112.21877670038</v>
      </c>
      <c r="F30" s="152"/>
    </row>
    <row r="31" spans="1:6" s="147" customFormat="1" ht="31.5" x14ac:dyDescent="0.25">
      <c r="A31" s="255" t="s">
        <v>51</v>
      </c>
      <c r="B31" s="253" t="s">
        <v>216</v>
      </c>
      <c r="C31" s="254" t="s">
        <v>23</v>
      </c>
      <c r="D31" s="316">
        <v>232990.33</v>
      </c>
      <c r="E31" s="217">
        <v>101809.51459242271</v>
      </c>
      <c r="F31" s="319" t="s">
        <v>461</v>
      </c>
    </row>
    <row r="32" spans="1:6" s="147" customFormat="1" ht="31.5" x14ac:dyDescent="0.25">
      <c r="A32" s="255" t="s">
        <v>55</v>
      </c>
      <c r="B32" s="253" t="s">
        <v>218</v>
      </c>
      <c r="C32" s="254" t="s">
        <v>23</v>
      </c>
      <c r="D32" s="317"/>
      <c r="E32" s="217">
        <v>29147.975398089726</v>
      </c>
      <c r="F32" s="320"/>
    </row>
    <row r="33" spans="1:9" s="147" customFormat="1" ht="15.75" x14ac:dyDescent="0.25">
      <c r="A33" s="255" t="s">
        <v>58</v>
      </c>
      <c r="B33" s="253" t="s">
        <v>220</v>
      </c>
      <c r="C33" s="254" t="s">
        <v>23</v>
      </c>
      <c r="D33" s="317"/>
      <c r="E33" s="217">
        <v>30437.467209914183</v>
      </c>
      <c r="F33" s="320"/>
    </row>
    <row r="34" spans="1:9" s="147" customFormat="1" ht="31.5" x14ac:dyDescent="0.25">
      <c r="A34" s="255" t="s">
        <v>61</v>
      </c>
      <c r="B34" s="253" t="s">
        <v>190</v>
      </c>
      <c r="C34" s="254" t="s">
        <v>23</v>
      </c>
      <c r="D34" s="317"/>
      <c r="E34" s="217">
        <v>19154.523664994853</v>
      </c>
      <c r="F34" s="321"/>
    </row>
    <row r="35" spans="1:9" s="147" customFormat="1" ht="162" x14ac:dyDescent="0.25">
      <c r="A35" s="255" t="s">
        <v>64</v>
      </c>
      <c r="B35" s="253" t="s">
        <v>297</v>
      </c>
      <c r="C35" s="254" t="s">
        <v>23</v>
      </c>
      <c r="D35" s="318"/>
      <c r="E35" s="217">
        <f>E30-E31-E32-E33-E34-E37+0.13</f>
        <v>300562.86791127891</v>
      </c>
      <c r="F35" s="149" t="s">
        <v>298</v>
      </c>
    </row>
    <row r="36" spans="1:9" s="147" customFormat="1" ht="54" x14ac:dyDescent="0.25">
      <c r="A36" s="255" t="s">
        <v>439</v>
      </c>
      <c r="B36" s="253" t="s">
        <v>353</v>
      </c>
      <c r="C36" s="254" t="s">
        <v>23</v>
      </c>
      <c r="D36" s="217">
        <v>515067.86</v>
      </c>
      <c r="E36" s="217"/>
      <c r="F36" s="149" t="s">
        <v>460</v>
      </c>
    </row>
    <row r="37" spans="1:9" s="147" customFormat="1" ht="47.25" x14ac:dyDescent="0.25">
      <c r="A37" s="255" t="s">
        <v>73</v>
      </c>
      <c r="B37" s="253" t="s">
        <v>74</v>
      </c>
      <c r="C37" s="254" t="s">
        <v>23</v>
      </c>
      <c r="D37" s="217"/>
      <c r="E37" s="217">
        <v>0</v>
      </c>
      <c r="F37" s="149"/>
    </row>
    <row r="38" spans="1:9" s="147" customFormat="1" ht="40.5" x14ac:dyDescent="0.25">
      <c r="A38" s="255" t="s">
        <v>76</v>
      </c>
      <c r="B38" s="253" t="s">
        <v>77</v>
      </c>
      <c r="C38" s="254" t="s">
        <v>23</v>
      </c>
      <c r="D38" s="217">
        <v>155.42686131067754</v>
      </c>
      <c r="E38" s="217">
        <v>202.04751103977037</v>
      </c>
      <c r="F38" s="149" t="s">
        <v>516</v>
      </c>
    </row>
    <row r="39" spans="1:9" s="151" customFormat="1" ht="31.5" x14ac:dyDescent="0.25">
      <c r="A39" s="255" t="s">
        <v>80</v>
      </c>
      <c r="B39" s="253" t="s">
        <v>81</v>
      </c>
      <c r="C39" s="254" t="s">
        <v>23</v>
      </c>
      <c r="D39" s="217">
        <f>D40+D42+D43+D45+D46+D47+D48+D52</f>
        <v>5280470.8211814053</v>
      </c>
      <c r="E39" s="19">
        <v>8671856.9796507806</v>
      </c>
      <c r="F39" s="152"/>
      <c r="I39" s="150"/>
    </row>
    <row r="40" spans="1:9" s="147" customFormat="1" ht="27" x14ac:dyDescent="0.25">
      <c r="A40" s="255" t="s">
        <v>82</v>
      </c>
      <c r="B40" s="253" t="s">
        <v>83</v>
      </c>
      <c r="C40" s="254" t="s">
        <v>23</v>
      </c>
      <c r="D40" s="217">
        <f>3030319.63</f>
        <v>3030319.63</v>
      </c>
      <c r="E40" s="217">
        <v>2994016.8385600001</v>
      </c>
      <c r="F40" s="152" t="s">
        <v>299</v>
      </c>
    </row>
    <row r="41" spans="1:9" s="147" customFormat="1" ht="47.25" x14ac:dyDescent="0.25">
      <c r="A41" s="255" t="s">
        <v>85</v>
      </c>
      <c r="B41" s="253" t="s">
        <v>86</v>
      </c>
      <c r="C41" s="254" t="s">
        <v>23</v>
      </c>
      <c r="D41" s="217">
        <v>0</v>
      </c>
      <c r="E41" s="19">
        <v>1192.9167671400669</v>
      </c>
      <c r="F41" s="149" t="s">
        <v>300</v>
      </c>
    </row>
    <row r="42" spans="1:9" s="147" customFormat="1" ht="67.5" x14ac:dyDescent="0.25">
      <c r="A42" s="255" t="s">
        <v>87</v>
      </c>
      <c r="B42" s="253" t="s">
        <v>88</v>
      </c>
      <c r="C42" s="254" t="s">
        <v>23</v>
      </c>
      <c r="D42" s="217">
        <v>113306.07</v>
      </c>
      <c r="E42" s="217">
        <v>148424.21262815493</v>
      </c>
      <c r="F42" s="153" t="s">
        <v>301</v>
      </c>
    </row>
    <row r="43" spans="1:9" s="147" customFormat="1" ht="15.75" x14ac:dyDescent="0.25">
      <c r="A43" s="255" t="s">
        <v>90</v>
      </c>
      <c r="B43" s="253" t="s">
        <v>91</v>
      </c>
      <c r="C43" s="254" t="s">
        <v>23</v>
      </c>
      <c r="D43" s="217">
        <v>761023.51</v>
      </c>
      <c r="E43" s="217">
        <v>715455.47219589457</v>
      </c>
      <c r="F43" s="149"/>
    </row>
    <row r="44" spans="1:9" s="147" customFormat="1" ht="47.25" x14ac:dyDescent="0.25">
      <c r="A44" s="255" t="s">
        <v>93</v>
      </c>
      <c r="B44" s="253" t="s">
        <v>94</v>
      </c>
      <c r="C44" s="254" t="s">
        <v>23</v>
      </c>
      <c r="D44" s="217">
        <v>0</v>
      </c>
      <c r="E44" s="217"/>
      <c r="F44" s="149"/>
    </row>
    <row r="45" spans="1:9" s="147" customFormat="1" ht="27" x14ac:dyDescent="0.25">
      <c r="A45" s="255" t="s">
        <v>95</v>
      </c>
      <c r="B45" s="253" t="s">
        <v>96</v>
      </c>
      <c r="C45" s="254" t="s">
        <v>23</v>
      </c>
      <c r="D45" s="217">
        <v>957867.66</v>
      </c>
      <c r="E45" s="217">
        <v>1153123.803067117</v>
      </c>
      <c r="F45" s="153" t="s">
        <v>302</v>
      </c>
    </row>
    <row r="46" spans="1:9" s="147" customFormat="1" ht="54" x14ac:dyDescent="0.25">
      <c r="A46" s="255" t="s">
        <v>98</v>
      </c>
      <c r="B46" s="253" t="s">
        <v>99</v>
      </c>
      <c r="C46" s="254" t="s">
        <v>23</v>
      </c>
      <c r="D46" s="217">
        <v>146540</v>
      </c>
      <c r="E46" s="217"/>
      <c r="F46" s="149" t="s">
        <v>303</v>
      </c>
    </row>
    <row r="47" spans="1:9" s="147" customFormat="1" ht="40.5" x14ac:dyDescent="0.25">
      <c r="A47" s="255" t="s">
        <v>100</v>
      </c>
      <c r="B47" s="253" t="s">
        <v>101</v>
      </c>
      <c r="C47" s="254" t="s">
        <v>23</v>
      </c>
      <c r="D47" s="217">
        <v>41710.473900736266</v>
      </c>
      <c r="E47" s="217">
        <v>242143</v>
      </c>
      <c r="F47" s="149" t="s">
        <v>304</v>
      </c>
    </row>
    <row r="48" spans="1:9" s="147" customFormat="1" ht="27" x14ac:dyDescent="0.25">
      <c r="A48" s="255" t="s">
        <v>103</v>
      </c>
      <c r="B48" s="253" t="s">
        <v>104</v>
      </c>
      <c r="C48" s="254" t="s">
        <v>23</v>
      </c>
      <c r="D48" s="217">
        <v>117789.18414819537</v>
      </c>
      <c r="E48" s="217">
        <v>133135.36789015657</v>
      </c>
      <c r="F48" s="149" t="s">
        <v>305</v>
      </c>
    </row>
    <row r="49" spans="1:7" s="147" customFormat="1" ht="78.75" x14ac:dyDescent="0.25">
      <c r="A49" s="255" t="s">
        <v>106</v>
      </c>
      <c r="B49" s="253" t="s">
        <v>107</v>
      </c>
      <c r="C49" s="254" t="s">
        <v>23</v>
      </c>
      <c r="D49" s="217" t="s">
        <v>131</v>
      </c>
      <c r="E49" s="19">
        <v>898110.50670768588</v>
      </c>
      <c r="F49" s="149" t="s">
        <v>462</v>
      </c>
    </row>
    <row r="50" spans="1:7" s="154" customFormat="1" ht="31.5" x14ac:dyDescent="0.25">
      <c r="A50" s="255" t="s">
        <v>109</v>
      </c>
      <c r="B50" s="253" t="s">
        <v>110</v>
      </c>
      <c r="C50" s="254" t="s">
        <v>111</v>
      </c>
      <c r="D50" s="217" t="s">
        <v>131</v>
      </c>
      <c r="E50" s="217">
        <v>4086</v>
      </c>
      <c r="F50" s="149"/>
    </row>
    <row r="51" spans="1:7" s="147" customFormat="1" ht="126" x14ac:dyDescent="0.25">
      <c r="A51" s="255" t="s">
        <v>112</v>
      </c>
      <c r="B51" s="253" t="s">
        <v>113</v>
      </c>
      <c r="C51" s="254" t="s">
        <v>23</v>
      </c>
      <c r="D51" s="217"/>
      <c r="E51" s="217"/>
      <c r="F51" s="149"/>
    </row>
    <row r="52" spans="1:7" s="151" customFormat="1" ht="121.5" customHeight="1" x14ac:dyDescent="0.25">
      <c r="A52" s="255" t="s">
        <v>114</v>
      </c>
      <c r="B52" s="253" t="s">
        <v>200</v>
      </c>
      <c r="C52" s="254" t="s">
        <v>23</v>
      </c>
      <c r="D52" s="217">
        <f>D53+D54+D55</f>
        <v>111914.29313247361</v>
      </c>
      <c r="E52" s="217">
        <v>2386254.8618346322</v>
      </c>
      <c r="F52" s="149" t="s">
        <v>306</v>
      </c>
    </row>
    <row r="53" spans="1:7" s="147" customFormat="1" ht="27" x14ac:dyDescent="0.25">
      <c r="A53" s="255" t="s">
        <v>307</v>
      </c>
      <c r="B53" s="253" t="s">
        <v>280</v>
      </c>
      <c r="C53" s="254" t="s">
        <v>23</v>
      </c>
      <c r="D53" s="217">
        <f>32952.42</f>
        <v>32952.42</v>
      </c>
      <c r="E53" s="217">
        <v>27680.241924938273</v>
      </c>
      <c r="F53" s="149" t="s">
        <v>500</v>
      </c>
      <c r="G53" s="277"/>
    </row>
    <row r="54" spans="1:7" s="147" customFormat="1" ht="27" x14ac:dyDescent="0.25">
      <c r="A54" s="255" t="s">
        <v>308</v>
      </c>
      <c r="B54" s="253" t="s">
        <v>309</v>
      </c>
      <c r="C54" s="254" t="s">
        <v>23</v>
      </c>
      <c r="D54" s="217">
        <v>75823.570000000007</v>
      </c>
      <c r="E54" s="217">
        <v>72961</v>
      </c>
      <c r="F54" s="149" t="s">
        <v>310</v>
      </c>
    </row>
    <row r="55" spans="1:7" s="147" customFormat="1" ht="15.75" x14ac:dyDescent="0.25">
      <c r="A55" s="255" t="s">
        <v>311</v>
      </c>
      <c r="B55" s="253" t="s">
        <v>312</v>
      </c>
      <c r="C55" s="254" t="s">
        <v>23</v>
      </c>
      <c r="D55" s="217">
        <v>3138.3031324736007</v>
      </c>
      <c r="E55" s="217">
        <f>E52-E53-E54</f>
        <v>2285613.619909694</v>
      </c>
      <c r="F55" s="149"/>
    </row>
    <row r="56" spans="1:7" s="147" customFormat="1" ht="121.5" x14ac:dyDescent="0.25">
      <c r="A56" s="255" t="s">
        <v>116</v>
      </c>
      <c r="B56" s="253" t="s">
        <v>117</v>
      </c>
      <c r="C56" s="254" t="s">
        <v>23</v>
      </c>
      <c r="D56" s="217">
        <v>2363505.4760590456</v>
      </c>
      <c r="E56" s="19">
        <f>-(E19+E39-E18)</f>
        <v>-1488201.1054207273</v>
      </c>
      <c r="F56" s="153" t="s">
        <v>501</v>
      </c>
    </row>
    <row r="57" spans="1:7" s="147" customFormat="1" ht="54" x14ac:dyDescent="0.25">
      <c r="A57" s="255" t="s">
        <v>118</v>
      </c>
      <c r="B57" s="253" t="s">
        <v>119</v>
      </c>
      <c r="C57" s="254" t="s">
        <v>23</v>
      </c>
      <c r="D57" s="217">
        <v>515067</v>
      </c>
      <c r="E57" s="217">
        <v>734694.74480999995</v>
      </c>
      <c r="F57" s="149" t="s">
        <v>463</v>
      </c>
    </row>
    <row r="58" spans="1:7" s="147" customFormat="1" ht="47.25" x14ac:dyDescent="0.25">
      <c r="A58" s="255" t="s">
        <v>121</v>
      </c>
      <c r="B58" s="253" t="s">
        <v>122</v>
      </c>
      <c r="C58" s="254" t="s">
        <v>23</v>
      </c>
      <c r="D58" s="217" t="s">
        <v>131</v>
      </c>
      <c r="E58" s="217">
        <v>2427891.5965100001</v>
      </c>
      <c r="F58" s="149"/>
    </row>
    <row r="59" spans="1:7" s="147" customFormat="1" ht="31.5" x14ac:dyDescent="0.25">
      <c r="A59" s="255" t="s">
        <v>24</v>
      </c>
      <c r="B59" s="253" t="s">
        <v>123</v>
      </c>
      <c r="C59" s="254" t="s">
        <v>124</v>
      </c>
      <c r="D59" s="217">
        <v>1478383.0530000001</v>
      </c>
      <c r="E59" s="217">
        <v>1342465.2510000002</v>
      </c>
      <c r="F59" s="149"/>
    </row>
    <row r="60" spans="1:7" s="147" customFormat="1" ht="78.75" x14ac:dyDescent="0.25">
      <c r="A60" s="255" t="s">
        <v>80</v>
      </c>
      <c r="B60" s="253" t="s">
        <v>125</v>
      </c>
      <c r="C60" s="254" t="s">
        <v>313</v>
      </c>
      <c r="D60" s="217" t="s">
        <v>131</v>
      </c>
      <c r="E60" s="15">
        <v>1808.5321722118824</v>
      </c>
      <c r="F60" s="149"/>
    </row>
    <row r="61" spans="1:7" s="151" customFormat="1" ht="78.75" x14ac:dyDescent="0.25">
      <c r="A61" s="255" t="s">
        <v>127</v>
      </c>
      <c r="B61" s="253" t="s">
        <v>128</v>
      </c>
      <c r="C61" s="254" t="s">
        <v>20</v>
      </c>
      <c r="D61" s="217" t="s">
        <v>20</v>
      </c>
      <c r="E61" s="217" t="s">
        <v>20</v>
      </c>
      <c r="F61" s="155" t="s">
        <v>20</v>
      </c>
    </row>
    <row r="62" spans="1:7" s="151" customFormat="1" ht="31.5" x14ac:dyDescent="0.25">
      <c r="A62" s="255" t="s">
        <v>21</v>
      </c>
      <c r="B62" s="253" t="s">
        <v>129</v>
      </c>
      <c r="C62" s="254" t="s">
        <v>130</v>
      </c>
      <c r="D62" s="217" t="s">
        <v>131</v>
      </c>
      <c r="E62" s="217">
        <v>315940</v>
      </c>
      <c r="F62" s="149"/>
    </row>
    <row r="63" spans="1:7" s="151" customFormat="1" ht="31.5" x14ac:dyDescent="0.25">
      <c r="A63" s="255" t="s">
        <v>132</v>
      </c>
      <c r="B63" s="253" t="s">
        <v>133</v>
      </c>
      <c r="C63" s="254" t="s">
        <v>134</v>
      </c>
      <c r="D63" s="217" t="s">
        <v>131</v>
      </c>
      <c r="E63" s="217">
        <f>E64+E65+E66+E67</f>
        <v>11409.235000000001</v>
      </c>
      <c r="F63" s="149"/>
    </row>
    <row r="64" spans="1:7" s="147" customFormat="1" ht="31.5" x14ac:dyDescent="0.25">
      <c r="A64" s="255" t="s">
        <v>233</v>
      </c>
      <c r="B64" s="253" t="s">
        <v>314</v>
      </c>
      <c r="C64" s="254" t="s">
        <v>134</v>
      </c>
      <c r="D64" s="217" t="s">
        <v>131</v>
      </c>
      <c r="E64" s="217">
        <v>6016.7</v>
      </c>
      <c r="F64" s="149"/>
    </row>
    <row r="65" spans="1:6" s="147" customFormat="1" ht="31.5" x14ac:dyDescent="0.25">
      <c r="A65" s="255" t="s">
        <v>315</v>
      </c>
      <c r="B65" s="253" t="s">
        <v>316</v>
      </c>
      <c r="C65" s="254" t="s">
        <v>134</v>
      </c>
      <c r="D65" s="217" t="s">
        <v>131</v>
      </c>
      <c r="E65" s="217">
        <v>1584.96</v>
      </c>
      <c r="F65" s="149"/>
    </row>
    <row r="66" spans="1:6" s="147" customFormat="1" ht="31.5" x14ac:dyDescent="0.25">
      <c r="A66" s="255" t="s">
        <v>317</v>
      </c>
      <c r="B66" s="253" t="s">
        <v>318</v>
      </c>
      <c r="C66" s="254" t="s">
        <v>134</v>
      </c>
      <c r="D66" s="217" t="s">
        <v>131</v>
      </c>
      <c r="E66" s="217">
        <v>3807.5749999999998</v>
      </c>
      <c r="F66" s="149"/>
    </row>
    <row r="67" spans="1:6" s="147" customFormat="1" ht="31.5" x14ac:dyDescent="0.25">
      <c r="A67" s="255" t="s">
        <v>234</v>
      </c>
      <c r="B67" s="253" t="s">
        <v>319</v>
      </c>
      <c r="C67" s="254" t="s">
        <v>134</v>
      </c>
      <c r="D67" s="217" t="s">
        <v>131</v>
      </c>
      <c r="E67" s="217"/>
      <c r="F67" s="149"/>
    </row>
    <row r="68" spans="1:6" s="151" customFormat="1" ht="31.5" x14ac:dyDescent="0.25">
      <c r="A68" s="255" t="s">
        <v>143</v>
      </c>
      <c r="B68" s="253" t="s">
        <v>144</v>
      </c>
      <c r="C68" s="254" t="s">
        <v>145</v>
      </c>
      <c r="D68" s="217" t="s">
        <v>131</v>
      </c>
      <c r="E68" s="217">
        <v>78202.7</v>
      </c>
      <c r="F68" s="149"/>
    </row>
    <row r="69" spans="1:6" s="147" customFormat="1" ht="47.25" x14ac:dyDescent="0.25">
      <c r="A69" s="255" t="s">
        <v>235</v>
      </c>
      <c r="B69" s="253" t="s">
        <v>320</v>
      </c>
      <c r="C69" s="254" t="s">
        <v>145</v>
      </c>
      <c r="D69" s="217" t="s">
        <v>131</v>
      </c>
      <c r="E69" s="217">
        <v>8331.5</v>
      </c>
      <c r="F69" s="149"/>
    </row>
    <row r="70" spans="1:6" s="147" customFormat="1" ht="47.25" x14ac:dyDescent="0.25">
      <c r="A70" s="255" t="s">
        <v>236</v>
      </c>
      <c r="B70" s="253" t="s">
        <v>321</v>
      </c>
      <c r="C70" s="254" t="s">
        <v>145</v>
      </c>
      <c r="D70" s="217" t="s">
        <v>131</v>
      </c>
      <c r="E70" s="217">
        <v>6484.7</v>
      </c>
      <c r="F70" s="149"/>
    </row>
    <row r="71" spans="1:6" s="147" customFormat="1" ht="47.25" x14ac:dyDescent="0.25">
      <c r="A71" s="255" t="s">
        <v>237</v>
      </c>
      <c r="B71" s="253" t="s">
        <v>322</v>
      </c>
      <c r="C71" s="254" t="s">
        <v>145</v>
      </c>
      <c r="D71" s="217" t="s">
        <v>131</v>
      </c>
      <c r="E71" s="217">
        <v>30845.1</v>
      </c>
      <c r="F71" s="149"/>
    </row>
    <row r="72" spans="1:6" s="147" customFormat="1" ht="47.25" x14ac:dyDescent="0.25">
      <c r="A72" s="255" t="s">
        <v>238</v>
      </c>
      <c r="B72" s="253" t="s">
        <v>323</v>
      </c>
      <c r="C72" s="254" t="s">
        <v>145</v>
      </c>
      <c r="D72" s="217" t="s">
        <v>131</v>
      </c>
      <c r="E72" s="217">
        <v>32541.4</v>
      </c>
      <c r="F72" s="149"/>
    </row>
    <row r="73" spans="1:6" s="151" customFormat="1" ht="31.5" x14ac:dyDescent="0.25">
      <c r="A73" s="255" t="s">
        <v>150</v>
      </c>
      <c r="B73" s="253" t="s">
        <v>151</v>
      </c>
      <c r="C73" s="254" t="s">
        <v>145</v>
      </c>
      <c r="D73" s="217" t="s">
        <v>131</v>
      </c>
      <c r="E73" s="217">
        <v>122542.3</v>
      </c>
      <c r="F73" s="149"/>
    </row>
    <row r="74" spans="1:6" s="147" customFormat="1" ht="31.5" x14ac:dyDescent="0.25">
      <c r="A74" s="255" t="s">
        <v>239</v>
      </c>
      <c r="B74" s="253" t="s">
        <v>324</v>
      </c>
      <c r="C74" s="254" t="s">
        <v>145</v>
      </c>
      <c r="D74" s="217" t="s">
        <v>131</v>
      </c>
      <c r="E74" s="217">
        <v>43126.8</v>
      </c>
      <c r="F74" s="149"/>
    </row>
    <row r="75" spans="1:6" s="147" customFormat="1" ht="31.5" x14ac:dyDescent="0.25">
      <c r="A75" s="255" t="s">
        <v>240</v>
      </c>
      <c r="B75" s="253" t="s">
        <v>325</v>
      </c>
      <c r="C75" s="254" t="s">
        <v>145</v>
      </c>
      <c r="D75" s="217" t="s">
        <v>131</v>
      </c>
      <c r="E75" s="217">
        <v>30336.5</v>
      </c>
      <c r="F75" s="149"/>
    </row>
    <row r="76" spans="1:6" s="147" customFormat="1" ht="31.5" x14ac:dyDescent="0.25">
      <c r="A76" s="255" t="s">
        <v>241</v>
      </c>
      <c r="B76" s="253" t="s">
        <v>326</v>
      </c>
      <c r="C76" s="254" t="s">
        <v>145</v>
      </c>
      <c r="D76" s="217" t="s">
        <v>131</v>
      </c>
      <c r="E76" s="217">
        <v>49079</v>
      </c>
      <c r="F76" s="149"/>
    </row>
    <row r="77" spans="1:6" s="147" customFormat="1" ht="31.5" x14ac:dyDescent="0.25">
      <c r="A77" s="255" t="s">
        <v>242</v>
      </c>
      <c r="B77" s="253" t="s">
        <v>327</v>
      </c>
      <c r="C77" s="254" t="s">
        <v>145</v>
      </c>
      <c r="D77" s="217" t="s">
        <v>131</v>
      </c>
      <c r="E77" s="217"/>
      <c r="F77" s="149"/>
    </row>
    <row r="78" spans="1:6" s="151" customFormat="1" ht="15.75" x14ac:dyDescent="0.25">
      <c r="A78" s="255" t="s">
        <v>156</v>
      </c>
      <c r="B78" s="253" t="s">
        <v>157</v>
      </c>
      <c r="C78" s="254" t="s">
        <v>158</v>
      </c>
      <c r="D78" s="217" t="s">
        <v>131</v>
      </c>
      <c r="E78" s="217">
        <f>E79+E80+E81+E82</f>
        <v>43671</v>
      </c>
      <c r="F78" s="149"/>
    </row>
    <row r="79" spans="1:6" s="147" customFormat="1" ht="31.5" x14ac:dyDescent="0.25">
      <c r="A79" s="255" t="s">
        <v>243</v>
      </c>
      <c r="B79" s="253" t="s">
        <v>328</v>
      </c>
      <c r="C79" s="254" t="s">
        <v>158</v>
      </c>
      <c r="D79" s="217" t="s">
        <v>131</v>
      </c>
      <c r="E79" s="217">
        <v>4992.2</v>
      </c>
      <c r="F79" s="149"/>
    </row>
    <row r="80" spans="1:6" s="147" customFormat="1" ht="31.5" x14ac:dyDescent="0.25">
      <c r="A80" s="255" t="s">
        <v>244</v>
      </c>
      <c r="B80" s="253" t="s">
        <v>329</v>
      </c>
      <c r="C80" s="254" t="s">
        <v>158</v>
      </c>
      <c r="D80" s="217" t="s">
        <v>131</v>
      </c>
      <c r="E80" s="217">
        <v>4967.3</v>
      </c>
      <c r="F80" s="149"/>
    </row>
    <row r="81" spans="1:6" s="147" customFormat="1" ht="31.5" x14ac:dyDescent="0.25">
      <c r="A81" s="255" t="s">
        <v>245</v>
      </c>
      <c r="B81" s="253" t="s">
        <v>330</v>
      </c>
      <c r="C81" s="254" t="s">
        <v>158</v>
      </c>
      <c r="D81" s="217" t="s">
        <v>131</v>
      </c>
      <c r="E81" s="217">
        <v>19541.8</v>
      </c>
      <c r="F81" s="149"/>
    </row>
    <row r="82" spans="1:6" s="147" customFormat="1" ht="31.5" x14ac:dyDescent="0.25">
      <c r="A82" s="255" t="s">
        <v>246</v>
      </c>
      <c r="B82" s="253" t="s">
        <v>331</v>
      </c>
      <c r="C82" s="254" t="s">
        <v>158</v>
      </c>
      <c r="D82" s="217" t="s">
        <v>131</v>
      </c>
      <c r="E82" s="217">
        <v>14169.7</v>
      </c>
      <c r="F82" s="149"/>
    </row>
    <row r="83" spans="1:6" s="151" customFormat="1" ht="15.75" x14ac:dyDescent="0.25">
      <c r="A83" s="255" t="s">
        <v>163</v>
      </c>
      <c r="B83" s="253" t="s">
        <v>164</v>
      </c>
      <c r="C83" s="254" t="s">
        <v>165</v>
      </c>
      <c r="D83" s="256" t="s">
        <v>131</v>
      </c>
      <c r="E83" s="256">
        <v>0.08</v>
      </c>
      <c r="F83" s="149"/>
    </row>
    <row r="84" spans="1:6" s="151" customFormat="1" ht="31.5" x14ac:dyDescent="0.25">
      <c r="A84" s="255" t="s">
        <v>166</v>
      </c>
      <c r="B84" s="253" t="s">
        <v>167</v>
      </c>
      <c r="C84" s="254" t="s">
        <v>23</v>
      </c>
      <c r="D84" s="322" t="s">
        <v>131</v>
      </c>
      <c r="E84" s="217">
        <v>1452393.95429</v>
      </c>
      <c r="F84" s="149"/>
    </row>
    <row r="85" spans="1:6" s="147" customFormat="1" ht="31.5" x14ac:dyDescent="0.25">
      <c r="A85" s="255" t="s">
        <v>169</v>
      </c>
      <c r="B85" s="253" t="s">
        <v>170</v>
      </c>
      <c r="C85" s="254" t="s">
        <v>23</v>
      </c>
      <c r="D85" s="323" t="s">
        <v>131</v>
      </c>
      <c r="E85" s="217">
        <v>185783.02432</v>
      </c>
      <c r="F85" s="149"/>
    </row>
    <row r="86" spans="1:6" s="147" customFormat="1" ht="47.25" x14ac:dyDescent="0.25">
      <c r="A86" s="255" t="s">
        <v>171</v>
      </c>
      <c r="B86" s="253" t="s">
        <v>172</v>
      </c>
      <c r="C86" s="254" t="s">
        <v>165</v>
      </c>
      <c r="D86" s="15">
        <v>10.46</v>
      </c>
      <c r="E86" s="217" t="s">
        <v>20</v>
      </c>
      <c r="F86" s="155" t="s">
        <v>20</v>
      </c>
    </row>
    <row r="87" spans="1:6" ht="15" customHeight="1" x14ac:dyDescent="0.25"/>
    <row r="88" spans="1:6" s="144" customFormat="1" ht="12.75" x14ac:dyDescent="0.25"/>
    <row r="89" spans="1:6" s="144" customFormat="1" ht="49.5" customHeight="1" x14ac:dyDescent="0.25">
      <c r="A89" s="314" t="s">
        <v>332</v>
      </c>
      <c r="B89" s="315"/>
      <c r="C89" s="315"/>
      <c r="D89" s="315"/>
      <c r="E89" s="315"/>
      <c r="F89" s="315"/>
    </row>
    <row r="90" spans="1:6" s="144" customFormat="1" ht="25.5" customHeight="1" x14ac:dyDescent="0.25">
      <c r="A90" s="314" t="s">
        <v>333</v>
      </c>
      <c r="B90" s="315"/>
      <c r="C90" s="315"/>
      <c r="D90" s="315"/>
      <c r="E90" s="315"/>
      <c r="F90" s="315"/>
    </row>
    <row r="91" spans="1:6" s="144" customFormat="1" ht="25.5" customHeight="1" x14ac:dyDescent="0.25">
      <c r="A91" s="314" t="s">
        <v>334</v>
      </c>
      <c r="B91" s="315"/>
      <c r="C91" s="315"/>
      <c r="D91" s="315"/>
      <c r="E91" s="315"/>
      <c r="F91" s="315"/>
    </row>
    <row r="92" spans="1:6" s="144" customFormat="1" ht="25.5" customHeight="1" x14ac:dyDescent="0.25">
      <c r="A92" s="314" t="s">
        <v>335</v>
      </c>
      <c r="B92" s="315"/>
      <c r="C92" s="315"/>
      <c r="D92" s="315"/>
      <c r="E92" s="315"/>
      <c r="F92" s="315"/>
    </row>
    <row r="93" spans="1:6" s="144" customFormat="1" ht="25.5" customHeight="1" x14ac:dyDescent="0.25">
      <c r="A93" s="314" t="s">
        <v>336</v>
      </c>
      <c r="B93" s="315"/>
      <c r="C93" s="315"/>
      <c r="D93" s="315"/>
      <c r="E93" s="315"/>
      <c r="F93" s="315"/>
    </row>
    <row r="94" spans="1:6" ht="3" customHeight="1" x14ac:dyDescent="0.25"/>
    <row r="101" spans="6:6" ht="15" customHeight="1" x14ac:dyDescent="0.25">
      <c r="F101" s="156"/>
    </row>
    <row r="102" spans="6:6" ht="15" customHeight="1" x14ac:dyDescent="0.25"/>
    <row r="103" spans="6:6" ht="15" customHeight="1" x14ac:dyDescent="0.25"/>
    <row r="104" spans="6:6" ht="15" customHeight="1" x14ac:dyDescent="0.25"/>
  </sheetData>
  <mergeCells count="16">
    <mergeCell ref="D31:D35"/>
    <mergeCell ref="F31:F34"/>
    <mergeCell ref="D84:D85"/>
    <mergeCell ref="A5:F5"/>
    <mergeCell ref="A6:F6"/>
    <mergeCell ref="A7:F7"/>
    <mergeCell ref="A8:F8"/>
    <mergeCell ref="A15:A16"/>
    <mergeCell ref="B15:B16"/>
    <mergeCell ref="D15:E15"/>
    <mergeCell ref="F15:F16"/>
    <mergeCell ref="A89:F89"/>
    <mergeCell ref="A90:F90"/>
    <mergeCell ref="A91:F91"/>
    <mergeCell ref="A92:F92"/>
    <mergeCell ref="A93:F9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A102"/>
  <sheetViews>
    <sheetView topLeftCell="A40" zoomScale="79" zoomScaleNormal="79" workbookViewId="0">
      <selection activeCell="D50" sqref="D50"/>
    </sheetView>
  </sheetViews>
  <sheetFormatPr defaultRowHeight="15.75" x14ac:dyDescent="0.25"/>
  <cols>
    <col min="1" max="1" width="12" style="87" customWidth="1"/>
    <col min="2" max="2" width="57.42578125" style="87" customWidth="1"/>
    <col min="3" max="3" width="17.140625" style="87" customWidth="1"/>
    <col min="4" max="4" width="19.42578125" style="87" customWidth="1"/>
    <col min="5" max="5" width="18.140625" style="87" customWidth="1"/>
    <col min="6" max="6" width="47.42578125" style="87" customWidth="1"/>
    <col min="7" max="7" width="22.28515625" style="88" customWidth="1"/>
    <col min="8" max="8" width="20" style="87" customWidth="1"/>
    <col min="9" max="9" width="13.28515625" style="89" customWidth="1"/>
    <col min="10" max="10" width="11.85546875" style="87" bestFit="1" customWidth="1"/>
    <col min="11" max="252" width="8.7109375" style="87"/>
    <col min="253" max="253" width="16" style="87" customWidth="1"/>
    <col min="254" max="254" width="79.85546875" style="87" customWidth="1"/>
    <col min="255" max="255" width="14.85546875" style="87" customWidth="1"/>
    <col min="256" max="256" width="17" style="87" customWidth="1"/>
    <col min="257" max="257" width="17.85546875" style="87" customWidth="1"/>
    <col min="258" max="258" width="42.140625" style="87" customWidth="1"/>
    <col min="259" max="259" width="14.85546875" style="87" customWidth="1"/>
    <col min="260" max="260" width="15" style="87" bestFit="1" customWidth="1"/>
    <col min="261" max="508" width="8.7109375" style="87"/>
    <col min="509" max="509" width="16" style="87" customWidth="1"/>
    <col min="510" max="510" width="79.85546875" style="87" customWidth="1"/>
    <col min="511" max="511" width="14.85546875" style="87" customWidth="1"/>
    <col min="512" max="512" width="17" style="87" customWidth="1"/>
    <col min="513" max="513" width="17.85546875" style="87" customWidth="1"/>
    <col min="514" max="514" width="42.140625" style="87" customWidth="1"/>
    <col min="515" max="515" width="14.85546875" style="87" customWidth="1"/>
    <col min="516" max="516" width="15" style="87" bestFit="1" customWidth="1"/>
    <col min="517" max="764" width="8.7109375" style="87"/>
    <col min="765" max="765" width="16" style="87" customWidth="1"/>
    <col min="766" max="766" width="79.85546875" style="87" customWidth="1"/>
    <col min="767" max="767" width="14.85546875" style="87" customWidth="1"/>
    <col min="768" max="768" width="17" style="87" customWidth="1"/>
    <col min="769" max="769" width="17.85546875" style="87" customWidth="1"/>
    <col min="770" max="770" width="42.140625" style="87" customWidth="1"/>
    <col min="771" max="771" width="14.85546875" style="87" customWidth="1"/>
    <col min="772" max="772" width="15" style="87" bestFit="1" customWidth="1"/>
    <col min="773" max="1020" width="8.7109375" style="87"/>
    <col min="1021" max="1021" width="16" style="87" customWidth="1"/>
    <col min="1022" max="1022" width="79.85546875" style="87" customWidth="1"/>
    <col min="1023" max="1023" width="14.85546875" style="87" customWidth="1"/>
    <col min="1024" max="1024" width="17" style="87" customWidth="1"/>
    <col min="1025" max="1025" width="17.85546875" style="87" customWidth="1"/>
    <col min="1026" max="1026" width="42.140625" style="87" customWidth="1"/>
    <col min="1027" max="1027" width="14.85546875" style="87" customWidth="1"/>
    <col min="1028" max="1028" width="15" style="87" bestFit="1" customWidth="1"/>
    <col min="1029" max="1276" width="8.7109375" style="87"/>
    <col min="1277" max="1277" width="16" style="87" customWidth="1"/>
    <col min="1278" max="1278" width="79.85546875" style="87" customWidth="1"/>
    <col min="1279" max="1279" width="14.85546875" style="87" customWidth="1"/>
    <col min="1280" max="1280" width="17" style="87" customWidth="1"/>
    <col min="1281" max="1281" width="17.85546875" style="87" customWidth="1"/>
    <col min="1282" max="1282" width="42.140625" style="87" customWidth="1"/>
    <col min="1283" max="1283" width="14.85546875" style="87" customWidth="1"/>
    <col min="1284" max="1284" width="15" style="87" bestFit="1" customWidth="1"/>
    <col min="1285" max="1532" width="8.7109375" style="87"/>
    <col min="1533" max="1533" width="16" style="87" customWidth="1"/>
    <col min="1534" max="1534" width="79.85546875" style="87" customWidth="1"/>
    <col min="1535" max="1535" width="14.85546875" style="87" customWidth="1"/>
    <col min="1536" max="1536" width="17" style="87" customWidth="1"/>
    <col min="1537" max="1537" width="17.85546875" style="87" customWidth="1"/>
    <col min="1538" max="1538" width="42.140625" style="87" customWidth="1"/>
    <col min="1539" max="1539" width="14.85546875" style="87" customWidth="1"/>
    <col min="1540" max="1540" width="15" style="87" bestFit="1" customWidth="1"/>
    <col min="1541" max="1788" width="8.7109375" style="87"/>
    <col min="1789" max="1789" width="16" style="87" customWidth="1"/>
    <col min="1790" max="1790" width="79.85546875" style="87" customWidth="1"/>
    <col min="1791" max="1791" width="14.85546875" style="87" customWidth="1"/>
    <col min="1792" max="1792" width="17" style="87" customWidth="1"/>
    <col min="1793" max="1793" width="17.85546875" style="87" customWidth="1"/>
    <col min="1794" max="1794" width="42.140625" style="87" customWidth="1"/>
    <col min="1795" max="1795" width="14.85546875" style="87" customWidth="1"/>
    <col min="1796" max="1796" width="15" style="87" bestFit="1" customWidth="1"/>
    <col min="1797" max="2044" width="8.7109375" style="87"/>
    <col min="2045" max="2045" width="16" style="87" customWidth="1"/>
    <col min="2046" max="2046" width="79.85546875" style="87" customWidth="1"/>
    <col min="2047" max="2047" width="14.85546875" style="87" customWidth="1"/>
    <col min="2048" max="2048" width="17" style="87" customWidth="1"/>
    <col min="2049" max="2049" width="17.85546875" style="87" customWidth="1"/>
    <col min="2050" max="2050" width="42.140625" style="87" customWidth="1"/>
    <col min="2051" max="2051" width="14.85546875" style="87" customWidth="1"/>
    <col min="2052" max="2052" width="15" style="87" bestFit="1" customWidth="1"/>
    <col min="2053" max="2300" width="8.7109375" style="87"/>
    <col min="2301" max="2301" width="16" style="87" customWidth="1"/>
    <col min="2302" max="2302" width="79.85546875" style="87" customWidth="1"/>
    <col min="2303" max="2303" width="14.85546875" style="87" customWidth="1"/>
    <col min="2304" max="2304" width="17" style="87" customWidth="1"/>
    <col min="2305" max="2305" width="17.85546875" style="87" customWidth="1"/>
    <col min="2306" max="2306" width="42.140625" style="87" customWidth="1"/>
    <col min="2307" max="2307" width="14.85546875" style="87" customWidth="1"/>
    <col min="2308" max="2308" width="15" style="87" bestFit="1" customWidth="1"/>
    <col min="2309" max="2556" width="8.7109375" style="87"/>
    <col min="2557" max="2557" width="16" style="87" customWidth="1"/>
    <col min="2558" max="2558" width="79.85546875" style="87" customWidth="1"/>
    <col min="2559" max="2559" width="14.85546875" style="87" customWidth="1"/>
    <col min="2560" max="2560" width="17" style="87" customWidth="1"/>
    <col min="2561" max="2561" width="17.85546875" style="87" customWidth="1"/>
    <col min="2562" max="2562" width="42.140625" style="87" customWidth="1"/>
    <col min="2563" max="2563" width="14.85546875" style="87" customWidth="1"/>
    <col min="2564" max="2564" width="15" style="87" bestFit="1" customWidth="1"/>
    <col min="2565" max="2812" width="8.7109375" style="87"/>
    <col min="2813" max="2813" width="16" style="87" customWidth="1"/>
    <col min="2814" max="2814" width="79.85546875" style="87" customWidth="1"/>
    <col min="2815" max="2815" width="14.85546875" style="87" customWidth="1"/>
    <col min="2816" max="2816" width="17" style="87" customWidth="1"/>
    <col min="2817" max="2817" width="17.85546875" style="87" customWidth="1"/>
    <col min="2818" max="2818" width="42.140625" style="87" customWidth="1"/>
    <col min="2819" max="2819" width="14.85546875" style="87" customWidth="1"/>
    <col min="2820" max="2820" width="15" style="87" bestFit="1" customWidth="1"/>
    <col min="2821" max="3068" width="8.7109375" style="87"/>
    <col min="3069" max="3069" width="16" style="87" customWidth="1"/>
    <col min="3070" max="3070" width="79.85546875" style="87" customWidth="1"/>
    <col min="3071" max="3071" width="14.85546875" style="87" customWidth="1"/>
    <col min="3072" max="3072" width="17" style="87" customWidth="1"/>
    <col min="3073" max="3073" width="17.85546875" style="87" customWidth="1"/>
    <col min="3074" max="3074" width="42.140625" style="87" customWidth="1"/>
    <col min="3075" max="3075" width="14.85546875" style="87" customWidth="1"/>
    <col min="3076" max="3076" width="15" style="87" bestFit="1" customWidth="1"/>
    <col min="3077" max="3324" width="8.7109375" style="87"/>
    <col min="3325" max="3325" width="16" style="87" customWidth="1"/>
    <col min="3326" max="3326" width="79.85546875" style="87" customWidth="1"/>
    <col min="3327" max="3327" width="14.85546875" style="87" customWidth="1"/>
    <col min="3328" max="3328" width="17" style="87" customWidth="1"/>
    <col min="3329" max="3329" width="17.85546875" style="87" customWidth="1"/>
    <col min="3330" max="3330" width="42.140625" style="87" customWidth="1"/>
    <col min="3331" max="3331" width="14.85546875" style="87" customWidth="1"/>
    <col min="3332" max="3332" width="15" style="87" bestFit="1" customWidth="1"/>
    <col min="3333" max="3580" width="8.7109375" style="87"/>
    <col min="3581" max="3581" width="16" style="87" customWidth="1"/>
    <col min="3582" max="3582" width="79.85546875" style="87" customWidth="1"/>
    <col min="3583" max="3583" width="14.85546875" style="87" customWidth="1"/>
    <col min="3584" max="3584" width="17" style="87" customWidth="1"/>
    <col min="3585" max="3585" width="17.85546875" style="87" customWidth="1"/>
    <col min="3586" max="3586" width="42.140625" style="87" customWidth="1"/>
    <col min="3587" max="3587" width="14.85546875" style="87" customWidth="1"/>
    <col min="3588" max="3588" width="15" style="87" bestFit="1" customWidth="1"/>
    <col min="3589" max="3836" width="8.7109375" style="87"/>
    <col min="3837" max="3837" width="16" style="87" customWidth="1"/>
    <col min="3838" max="3838" width="79.85546875" style="87" customWidth="1"/>
    <col min="3839" max="3839" width="14.85546875" style="87" customWidth="1"/>
    <col min="3840" max="3840" width="17" style="87" customWidth="1"/>
    <col min="3841" max="3841" width="17.85546875" style="87" customWidth="1"/>
    <col min="3842" max="3842" width="42.140625" style="87" customWidth="1"/>
    <col min="3843" max="3843" width="14.85546875" style="87" customWidth="1"/>
    <col min="3844" max="3844" width="15" style="87" bestFit="1" customWidth="1"/>
    <col min="3845" max="4092" width="8.7109375" style="87"/>
    <col min="4093" max="4093" width="16" style="87" customWidth="1"/>
    <col min="4094" max="4094" width="79.85546875" style="87" customWidth="1"/>
    <col min="4095" max="4095" width="14.85546875" style="87" customWidth="1"/>
    <col min="4096" max="4096" width="17" style="87" customWidth="1"/>
    <col min="4097" max="4097" width="17.85546875" style="87" customWidth="1"/>
    <col min="4098" max="4098" width="42.140625" style="87" customWidth="1"/>
    <col min="4099" max="4099" width="14.85546875" style="87" customWidth="1"/>
    <col min="4100" max="4100" width="15" style="87" bestFit="1" customWidth="1"/>
    <col min="4101" max="4348" width="8.7109375" style="87"/>
    <col min="4349" max="4349" width="16" style="87" customWidth="1"/>
    <col min="4350" max="4350" width="79.85546875" style="87" customWidth="1"/>
    <col min="4351" max="4351" width="14.85546875" style="87" customWidth="1"/>
    <col min="4352" max="4352" width="17" style="87" customWidth="1"/>
    <col min="4353" max="4353" width="17.85546875" style="87" customWidth="1"/>
    <col min="4354" max="4354" width="42.140625" style="87" customWidth="1"/>
    <col min="4355" max="4355" width="14.85546875" style="87" customWidth="1"/>
    <col min="4356" max="4356" width="15" style="87" bestFit="1" customWidth="1"/>
    <col min="4357" max="4604" width="8.7109375" style="87"/>
    <col min="4605" max="4605" width="16" style="87" customWidth="1"/>
    <col min="4606" max="4606" width="79.85546875" style="87" customWidth="1"/>
    <col min="4607" max="4607" width="14.85546875" style="87" customWidth="1"/>
    <col min="4608" max="4608" width="17" style="87" customWidth="1"/>
    <col min="4609" max="4609" width="17.85546875" style="87" customWidth="1"/>
    <col min="4610" max="4610" width="42.140625" style="87" customWidth="1"/>
    <col min="4611" max="4611" width="14.85546875" style="87" customWidth="1"/>
    <col min="4612" max="4612" width="15" style="87" bestFit="1" customWidth="1"/>
    <col min="4613" max="4860" width="8.7109375" style="87"/>
    <col min="4861" max="4861" width="16" style="87" customWidth="1"/>
    <col min="4862" max="4862" width="79.85546875" style="87" customWidth="1"/>
    <col min="4863" max="4863" width="14.85546875" style="87" customWidth="1"/>
    <col min="4864" max="4864" width="17" style="87" customWidth="1"/>
    <col min="4865" max="4865" width="17.85546875" style="87" customWidth="1"/>
    <col min="4866" max="4866" width="42.140625" style="87" customWidth="1"/>
    <col min="4867" max="4867" width="14.85546875" style="87" customWidth="1"/>
    <col min="4868" max="4868" width="15" style="87" bestFit="1" customWidth="1"/>
    <col min="4869" max="5116" width="8.7109375" style="87"/>
    <col min="5117" max="5117" width="16" style="87" customWidth="1"/>
    <col min="5118" max="5118" width="79.85546875" style="87" customWidth="1"/>
    <col min="5119" max="5119" width="14.85546875" style="87" customWidth="1"/>
    <col min="5120" max="5120" width="17" style="87" customWidth="1"/>
    <col min="5121" max="5121" width="17.85546875" style="87" customWidth="1"/>
    <col min="5122" max="5122" width="42.140625" style="87" customWidth="1"/>
    <col min="5123" max="5123" width="14.85546875" style="87" customWidth="1"/>
    <col min="5124" max="5124" width="15" style="87" bestFit="1" customWidth="1"/>
    <col min="5125" max="5372" width="8.7109375" style="87"/>
    <col min="5373" max="5373" width="16" style="87" customWidth="1"/>
    <col min="5374" max="5374" width="79.85546875" style="87" customWidth="1"/>
    <col min="5375" max="5375" width="14.85546875" style="87" customWidth="1"/>
    <col min="5376" max="5376" width="17" style="87" customWidth="1"/>
    <col min="5377" max="5377" width="17.85546875" style="87" customWidth="1"/>
    <col min="5378" max="5378" width="42.140625" style="87" customWidth="1"/>
    <col min="5379" max="5379" width="14.85546875" style="87" customWidth="1"/>
    <col min="5380" max="5380" width="15" style="87" bestFit="1" customWidth="1"/>
    <col min="5381" max="5628" width="8.7109375" style="87"/>
    <col min="5629" max="5629" width="16" style="87" customWidth="1"/>
    <col min="5630" max="5630" width="79.85546875" style="87" customWidth="1"/>
    <col min="5631" max="5631" width="14.85546875" style="87" customWidth="1"/>
    <col min="5632" max="5632" width="17" style="87" customWidth="1"/>
    <col min="5633" max="5633" width="17.85546875" style="87" customWidth="1"/>
    <col min="5634" max="5634" width="42.140625" style="87" customWidth="1"/>
    <col min="5635" max="5635" width="14.85546875" style="87" customWidth="1"/>
    <col min="5636" max="5636" width="15" style="87" bestFit="1" customWidth="1"/>
    <col min="5637" max="5884" width="8.7109375" style="87"/>
    <col min="5885" max="5885" width="16" style="87" customWidth="1"/>
    <col min="5886" max="5886" width="79.85546875" style="87" customWidth="1"/>
    <col min="5887" max="5887" width="14.85546875" style="87" customWidth="1"/>
    <col min="5888" max="5888" width="17" style="87" customWidth="1"/>
    <col min="5889" max="5889" width="17.85546875" style="87" customWidth="1"/>
    <col min="5890" max="5890" width="42.140625" style="87" customWidth="1"/>
    <col min="5891" max="5891" width="14.85546875" style="87" customWidth="1"/>
    <col min="5892" max="5892" width="15" style="87" bestFit="1" customWidth="1"/>
    <col min="5893" max="6140" width="8.7109375" style="87"/>
    <col min="6141" max="6141" width="16" style="87" customWidth="1"/>
    <col min="6142" max="6142" width="79.85546875" style="87" customWidth="1"/>
    <col min="6143" max="6143" width="14.85546875" style="87" customWidth="1"/>
    <col min="6144" max="6144" width="17" style="87" customWidth="1"/>
    <col min="6145" max="6145" width="17.85546875" style="87" customWidth="1"/>
    <col min="6146" max="6146" width="42.140625" style="87" customWidth="1"/>
    <col min="6147" max="6147" width="14.85546875" style="87" customWidth="1"/>
    <col min="6148" max="6148" width="15" style="87" bestFit="1" customWidth="1"/>
    <col min="6149" max="6396" width="8.7109375" style="87"/>
    <col min="6397" max="6397" width="16" style="87" customWidth="1"/>
    <col min="6398" max="6398" width="79.85546875" style="87" customWidth="1"/>
    <col min="6399" max="6399" width="14.85546875" style="87" customWidth="1"/>
    <col min="6400" max="6400" width="17" style="87" customWidth="1"/>
    <col min="6401" max="6401" width="17.85546875" style="87" customWidth="1"/>
    <col min="6402" max="6402" width="42.140625" style="87" customWidth="1"/>
    <col min="6403" max="6403" width="14.85546875" style="87" customWidth="1"/>
    <col min="6404" max="6404" width="15" style="87" bestFit="1" customWidth="1"/>
    <col min="6405" max="6652" width="8.7109375" style="87"/>
    <col min="6653" max="6653" width="16" style="87" customWidth="1"/>
    <col min="6654" max="6654" width="79.85546875" style="87" customWidth="1"/>
    <col min="6655" max="6655" width="14.85546875" style="87" customWidth="1"/>
    <col min="6656" max="6656" width="17" style="87" customWidth="1"/>
    <col min="6657" max="6657" width="17.85546875" style="87" customWidth="1"/>
    <col min="6658" max="6658" width="42.140625" style="87" customWidth="1"/>
    <col min="6659" max="6659" width="14.85546875" style="87" customWidth="1"/>
    <col min="6660" max="6660" width="15" style="87" bestFit="1" customWidth="1"/>
    <col min="6661" max="6908" width="8.7109375" style="87"/>
    <col min="6909" max="6909" width="16" style="87" customWidth="1"/>
    <col min="6910" max="6910" width="79.85546875" style="87" customWidth="1"/>
    <col min="6911" max="6911" width="14.85546875" style="87" customWidth="1"/>
    <col min="6912" max="6912" width="17" style="87" customWidth="1"/>
    <col min="6913" max="6913" width="17.85546875" style="87" customWidth="1"/>
    <col min="6914" max="6914" width="42.140625" style="87" customWidth="1"/>
    <col min="6915" max="6915" width="14.85546875" style="87" customWidth="1"/>
    <col min="6916" max="6916" width="15" style="87" bestFit="1" customWidth="1"/>
    <col min="6917" max="7164" width="8.7109375" style="87"/>
    <col min="7165" max="7165" width="16" style="87" customWidth="1"/>
    <col min="7166" max="7166" width="79.85546875" style="87" customWidth="1"/>
    <col min="7167" max="7167" width="14.85546875" style="87" customWidth="1"/>
    <col min="7168" max="7168" width="17" style="87" customWidth="1"/>
    <col min="7169" max="7169" width="17.85546875" style="87" customWidth="1"/>
    <col min="7170" max="7170" width="42.140625" style="87" customWidth="1"/>
    <col min="7171" max="7171" width="14.85546875" style="87" customWidth="1"/>
    <col min="7172" max="7172" width="15" style="87" bestFit="1" customWidth="1"/>
    <col min="7173" max="7420" width="8.7109375" style="87"/>
    <col min="7421" max="7421" width="16" style="87" customWidth="1"/>
    <col min="7422" max="7422" width="79.85546875" style="87" customWidth="1"/>
    <col min="7423" max="7423" width="14.85546875" style="87" customWidth="1"/>
    <col min="7424" max="7424" width="17" style="87" customWidth="1"/>
    <col min="7425" max="7425" width="17.85546875" style="87" customWidth="1"/>
    <col min="7426" max="7426" width="42.140625" style="87" customWidth="1"/>
    <col min="7427" max="7427" width="14.85546875" style="87" customWidth="1"/>
    <col min="7428" max="7428" width="15" style="87" bestFit="1" customWidth="1"/>
    <col min="7429" max="7676" width="8.7109375" style="87"/>
    <col min="7677" max="7677" width="16" style="87" customWidth="1"/>
    <col min="7678" max="7678" width="79.85546875" style="87" customWidth="1"/>
    <col min="7679" max="7679" width="14.85546875" style="87" customWidth="1"/>
    <col min="7680" max="7680" width="17" style="87" customWidth="1"/>
    <col min="7681" max="7681" width="17.85546875" style="87" customWidth="1"/>
    <col min="7682" max="7682" width="42.140625" style="87" customWidth="1"/>
    <col min="7683" max="7683" width="14.85546875" style="87" customWidth="1"/>
    <col min="7684" max="7684" width="15" style="87" bestFit="1" customWidth="1"/>
    <col min="7685" max="7932" width="8.7109375" style="87"/>
    <col min="7933" max="7933" width="16" style="87" customWidth="1"/>
    <col min="7934" max="7934" width="79.85546875" style="87" customWidth="1"/>
    <col min="7935" max="7935" width="14.85546875" style="87" customWidth="1"/>
    <col min="7936" max="7936" width="17" style="87" customWidth="1"/>
    <col min="7937" max="7937" width="17.85546875" style="87" customWidth="1"/>
    <col min="7938" max="7938" width="42.140625" style="87" customWidth="1"/>
    <col min="7939" max="7939" width="14.85546875" style="87" customWidth="1"/>
    <col min="7940" max="7940" width="15" style="87" bestFit="1" customWidth="1"/>
    <col min="7941" max="8188" width="8.7109375" style="87"/>
    <col min="8189" max="8189" width="16" style="87" customWidth="1"/>
    <col min="8190" max="8190" width="79.85546875" style="87" customWidth="1"/>
    <col min="8191" max="8191" width="14.85546875" style="87" customWidth="1"/>
    <col min="8192" max="8192" width="17" style="87" customWidth="1"/>
    <col min="8193" max="8193" width="17.85546875" style="87" customWidth="1"/>
    <col min="8194" max="8194" width="42.140625" style="87" customWidth="1"/>
    <col min="8195" max="8195" width="14.85546875" style="87" customWidth="1"/>
    <col min="8196" max="8196" width="15" style="87" bestFit="1" customWidth="1"/>
    <col min="8197" max="8444" width="8.7109375" style="87"/>
    <col min="8445" max="8445" width="16" style="87" customWidth="1"/>
    <col min="8446" max="8446" width="79.85546875" style="87" customWidth="1"/>
    <col min="8447" max="8447" width="14.85546875" style="87" customWidth="1"/>
    <col min="8448" max="8448" width="17" style="87" customWidth="1"/>
    <col min="8449" max="8449" width="17.85546875" style="87" customWidth="1"/>
    <col min="8450" max="8450" width="42.140625" style="87" customWidth="1"/>
    <col min="8451" max="8451" width="14.85546875" style="87" customWidth="1"/>
    <col min="8452" max="8452" width="15" style="87" bestFit="1" customWidth="1"/>
    <col min="8453" max="8700" width="8.7109375" style="87"/>
    <col min="8701" max="8701" width="16" style="87" customWidth="1"/>
    <col min="8702" max="8702" width="79.85546875" style="87" customWidth="1"/>
    <col min="8703" max="8703" width="14.85546875" style="87" customWidth="1"/>
    <col min="8704" max="8704" width="17" style="87" customWidth="1"/>
    <col min="8705" max="8705" width="17.85546875" style="87" customWidth="1"/>
    <col min="8706" max="8706" width="42.140625" style="87" customWidth="1"/>
    <col min="8707" max="8707" width="14.85546875" style="87" customWidth="1"/>
    <col min="8708" max="8708" width="15" style="87" bestFit="1" customWidth="1"/>
    <col min="8709" max="8956" width="8.7109375" style="87"/>
    <col min="8957" max="8957" width="16" style="87" customWidth="1"/>
    <col min="8958" max="8958" width="79.85546875" style="87" customWidth="1"/>
    <col min="8959" max="8959" width="14.85546875" style="87" customWidth="1"/>
    <col min="8960" max="8960" width="17" style="87" customWidth="1"/>
    <col min="8961" max="8961" width="17.85546875" style="87" customWidth="1"/>
    <col min="8962" max="8962" width="42.140625" style="87" customWidth="1"/>
    <col min="8963" max="8963" width="14.85546875" style="87" customWidth="1"/>
    <col min="8964" max="8964" width="15" style="87" bestFit="1" customWidth="1"/>
    <col min="8965" max="9212" width="8.7109375" style="87"/>
    <col min="9213" max="9213" width="16" style="87" customWidth="1"/>
    <col min="9214" max="9214" width="79.85546875" style="87" customWidth="1"/>
    <col min="9215" max="9215" width="14.85546875" style="87" customWidth="1"/>
    <col min="9216" max="9216" width="17" style="87" customWidth="1"/>
    <col min="9217" max="9217" width="17.85546875" style="87" customWidth="1"/>
    <col min="9218" max="9218" width="42.140625" style="87" customWidth="1"/>
    <col min="9219" max="9219" width="14.85546875" style="87" customWidth="1"/>
    <col min="9220" max="9220" width="15" style="87" bestFit="1" customWidth="1"/>
    <col min="9221" max="9468" width="8.7109375" style="87"/>
    <col min="9469" max="9469" width="16" style="87" customWidth="1"/>
    <col min="9470" max="9470" width="79.85546875" style="87" customWidth="1"/>
    <col min="9471" max="9471" width="14.85546875" style="87" customWidth="1"/>
    <col min="9472" max="9472" width="17" style="87" customWidth="1"/>
    <col min="9473" max="9473" width="17.85546875" style="87" customWidth="1"/>
    <col min="9474" max="9474" width="42.140625" style="87" customWidth="1"/>
    <col min="9475" max="9475" width="14.85546875" style="87" customWidth="1"/>
    <col min="9476" max="9476" width="15" style="87" bestFit="1" customWidth="1"/>
    <col min="9477" max="9724" width="8.7109375" style="87"/>
    <col min="9725" max="9725" width="16" style="87" customWidth="1"/>
    <col min="9726" max="9726" width="79.85546875" style="87" customWidth="1"/>
    <col min="9727" max="9727" width="14.85546875" style="87" customWidth="1"/>
    <col min="9728" max="9728" width="17" style="87" customWidth="1"/>
    <col min="9729" max="9729" width="17.85546875" style="87" customWidth="1"/>
    <col min="9730" max="9730" width="42.140625" style="87" customWidth="1"/>
    <col min="9731" max="9731" width="14.85546875" style="87" customWidth="1"/>
    <col min="9732" max="9732" width="15" style="87" bestFit="1" customWidth="1"/>
    <col min="9733" max="9980" width="8.7109375" style="87"/>
    <col min="9981" max="9981" width="16" style="87" customWidth="1"/>
    <col min="9982" max="9982" width="79.85546875" style="87" customWidth="1"/>
    <col min="9983" max="9983" width="14.85546875" style="87" customWidth="1"/>
    <col min="9984" max="9984" width="17" style="87" customWidth="1"/>
    <col min="9985" max="9985" width="17.85546875" style="87" customWidth="1"/>
    <col min="9986" max="9986" width="42.140625" style="87" customWidth="1"/>
    <col min="9987" max="9987" width="14.85546875" style="87" customWidth="1"/>
    <col min="9988" max="9988" width="15" style="87" bestFit="1" customWidth="1"/>
    <col min="9989" max="10236" width="8.7109375" style="87"/>
    <col min="10237" max="10237" width="16" style="87" customWidth="1"/>
    <col min="10238" max="10238" width="79.85546875" style="87" customWidth="1"/>
    <col min="10239" max="10239" width="14.85546875" style="87" customWidth="1"/>
    <col min="10240" max="10240" width="17" style="87" customWidth="1"/>
    <col min="10241" max="10241" width="17.85546875" style="87" customWidth="1"/>
    <col min="10242" max="10242" width="42.140625" style="87" customWidth="1"/>
    <col min="10243" max="10243" width="14.85546875" style="87" customWidth="1"/>
    <col min="10244" max="10244" width="15" style="87" bestFit="1" customWidth="1"/>
    <col min="10245" max="10492" width="8.7109375" style="87"/>
    <col min="10493" max="10493" width="16" style="87" customWidth="1"/>
    <col min="10494" max="10494" width="79.85546875" style="87" customWidth="1"/>
    <col min="10495" max="10495" width="14.85546875" style="87" customWidth="1"/>
    <col min="10496" max="10496" width="17" style="87" customWidth="1"/>
    <col min="10497" max="10497" width="17.85546875" style="87" customWidth="1"/>
    <col min="10498" max="10498" width="42.140625" style="87" customWidth="1"/>
    <col min="10499" max="10499" width="14.85546875" style="87" customWidth="1"/>
    <col min="10500" max="10500" width="15" style="87" bestFit="1" customWidth="1"/>
    <col min="10501" max="10748" width="8.7109375" style="87"/>
    <col min="10749" max="10749" width="16" style="87" customWidth="1"/>
    <col min="10750" max="10750" width="79.85546875" style="87" customWidth="1"/>
    <col min="10751" max="10751" width="14.85546875" style="87" customWidth="1"/>
    <col min="10752" max="10752" width="17" style="87" customWidth="1"/>
    <col min="10753" max="10753" width="17.85546875" style="87" customWidth="1"/>
    <col min="10754" max="10754" width="42.140625" style="87" customWidth="1"/>
    <col min="10755" max="10755" width="14.85546875" style="87" customWidth="1"/>
    <col min="10756" max="10756" width="15" style="87" bestFit="1" customWidth="1"/>
    <col min="10757" max="11004" width="8.7109375" style="87"/>
    <col min="11005" max="11005" width="16" style="87" customWidth="1"/>
    <col min="11006" max="11006" width="79.85546875" style="87" customWidth="1"/>
    <col min="11007" max="11007" width="14.85546875" style="87" customWidth="1"/>
    <col min="11008" max="11008" width="17" style="87" customWidth="1"/>
    <col min="11009" max="11009" width="17.85546875" style="87" customWidth="1"/>
    <col min="11010" max="11010" width="42.140625" style="87" customWidth="1"/>
    <col min="11011" max="11011" width="14.85546875" style="87" customWidth="1"/>
    <col min="11012" max="11012" width="15" style="87" bestFit="1" customWidth="1"/>
    <col min="11013" max="11260" width="8.7109375" style="87"/>
    <col min="11261" max="11261" width="16" style="87" customWidth="1"/>
    <col min="11262" max="11262" width="79.85546875" style="87" customWidth="1"/>
    <col min="11263" max="11263" width="14.85546875" style="87" customWidth="1"/>
    <col min="11264" max="11264" width="17" style="87" customWidth="1"/>
    <col min="11265" max="11265" width="17.85546875" style="87" customWidth="1"/>
    <col min="11266" max="11266" width="42.140625" style="87" customWidth="1"/>
    <col min="11267" max="11267" width="14.85546875" style="87" customWidth="1"/>
    <col min="11268" max="11268" width="15" style="87" bestFit="1" customWidth="1"/>
    <col min="11269" max="11516" width="8.7109375" style="87"/>
    <col min="11517" max="11517" width="16" style="87" customWidth="1"/>
    <col min="11518" max="11518" width="79.85546875" style="87" customWidth="1"/>
    <col min="11519" max="11519" width="14.85546875" style="87" customWidth="1"/>
    <col min="11520" max="11520" width="17" style="87" customWidth="1"/>
    <col min="11521" max="11521" width="17.85546875" style="87" customWidth="1"/>
    <col min="11522" max="11522" width="42.140625" style="87" customWidth="1"/>
    <col min="11523" max="11523" width="14.85546875" style="87" customWidth="1"/>
    <col min="11524" max="11524" width="15" style="87" bestFit="1" customWidth="1"/>
    <col min="11525" max="11772" width="8.7109375" style="87"/>
    <col min="11773" max="11773" width="16" style="87" customWidth="1"/>
    <col min="11774" max="11774" width="79.85546875" style="87" customWidth="1"/>
    <col min="11775" max="11775" width="14.85546875" style="87" customWidth="1"/>
    <col min="11776" max="11776" width="17" style="87" customWidth="1"/>
    <col min="11777" max="11777" width="17.85546875" style="87" customWidth="1"/>
    <col min="11778" max="11778" width="42.140625" style="87" customWidth="1"/>
    <col min="11779" max="11779" width="14.85546875" style="87" customWidth="1"/>
    <col min="11780" max="11780" width="15" style="87" bestFit="1" customWidth="1"/>
    <col min="11781" max="12028" width="8.7109375" style="87"/>
    <col min="12029" max="12029" width="16" style="87" customWidth="1"/>
    <col min="12030" max="12030" width="79.85546875" style="87" customWidth="1"/>
    <col min="12031" max="12031" width="14.85546875" style="87" customWidth="1"/>
    <col min="12032" max="12032" width="17" style="87" customWidth="1"/>
    <col min="12033" max="12033" width="17.85546875" style="87" customWidth="1"/>
    <col min="12034" max="12034" width="42.140625" style="87" customWidth="1"/>
    <col min="12035" max="12035" width="14.85546875" style="87" customWidth="1"/>
    <col min="12036" max="12036" width="15" style="87" bestFit="1" customWidth="1"/>
    <col min="12037" max="12284" width="8.7109375" style="87"/>
    <col min="12285" max="12285" width="16" style="87" customWidth="1"/>
    <col min="12286" max="12286" width="79.85546875" style="87" customWidth="1"/>
    <col min="12287" max="12287" width="14.85546875" style="87" customWidth="1"/>
    <col min="12288" max="12288" width="17" style="87" customWidth="1"/>
    <col min="12289" max="12289" width="17.85546875" style="87" customWidth="1"/>
    <col min="12290" max="12290" width="42.140625" style="87" customWidth="1"/>
    <col min="12291" max="12291" width="14.85546875" style="87" customWidth="1"/>
    <col min="12292" max="12292" width="15" style="87" bestFit="1" customWidth="1"/>
    <col min="12293" max="12540" width="8.7109375" style="87"/>
    <col min="12541" max="12541" width="16" style="87" customWidth="1"/>
    <col min="12542" max="12542" width="79.85546875" style="87" customWidth="1"/>
    <col min="12543" max="12543" width="14.85546875" style="87" customWidth="1"/>
    <col min="12544" max="12544" width="17" style="87" customWidth="1"/>
    <col min="12545" max="12545" width="17.85546875" style="87" customWidth="1"/>
    <col min="12546" max="12546" width="42.140625" style="87" customWidth="1"/>
    <col min="12547" max="12547" width="14.85546875" style="87" customWidth="1"/>
    <col min="12548" max="12548" width="15" style="87" bestFit="1" customWidth="1"/>
    <col min="12549" max="12796" width="8.7109375" style="87"/>
    <col min="12797" max="12797" width="16" style="87" customWidth="1"/>
    <col min="12798" max="12798" width="79.85546875" style="87" customWidth="1"/>
    <col min="12799" max="12799" width="14.85546875" style="87" customWidth="1"/>
    <col min="12800" max="12800" width="17" style="87" customWidth="1"/>
    <col min="12801" max="12801" width="17.85546875" style="87" customWidth="1"/>
    <col min="12802" max="12802" width="42.140625" style="87" customWidth="1"/>
    <col min="12803" max="12803" width="14.85546875" style="87" customWidth="1"/>
    <col min="12804" max="12804" width="15" style="87" bestFit="1" customWidth="1"/>
    <col min="12805" max="13052" width="8.7109375" style="87"/>
    <col min="13053" max="13053" width="16" style="87" customWidth="1"/>
    <col min="13054" max="13054" width="79.85546875" style="87" customWidth="1"/>
    <col min="13055" max="13055" width="14.85546875" style="87" customWidth="1"/>
    <col min="13056" max="13056" width="17" style="87" customWidth="1"/>
    <col min="13057" max="13057" width="17.85546875" style="87" customWidth="1"/>
    <col min="13058" max="13058" width="42.140625" style="87" customWidth="1"/>
    <col min="13059" max="13059" width="14.85546875" style="87" customWidth="1"/>
    <col min="13060" max="13060" width="15" style="87" bestFit="1" customWidth="1"/>
    <col min="13061" max="13308" width="8.7109375" style="87"/>
    <col min="13309" max="13309" width="16" style="87" customWidth="1"/>
    <col min="13310" max="13310" width="79.85546875" style="87" customWidth="1"/>
    <col min="13311" max="13311" width="14.85546875" style="87" customWidth="1"/>
    <col min="13312" max="13312" width="17" style="87" customWidth="1"/>
    <col min="13313" max="13313" width="17.85546875" style="87" customWidth="1"/>
    <col min="13314" max="13314" width="42.140625" style="87" customWidth="1"/>
    <col min="13315" max="13315" width="14.85546875" style="87" customWidth="1"/>
    <col min="13316" max="13316" width="15" style="87" bestFit="1" customWidth="1"/>
    <col min="13317" max="13564" width="8.7109375" style="87"/>
    <col min="13565" max="13565" width="16" style="87" customWidth="1"/>
    <col min="13566" max="13566" width="79.85546875" style="87" customWidth="1"/>
    <col min="13567" max="13567" width="14.85546875" style="87" customWidth="1"/>
    <col min="13568" max="13568" width="17" style="87" customWidth="1"/>
    <col min="13569" max="13569" width="17.85546875" style="87" customWidth="1"/>
    <col min="13570" max="13570" width="42.140625" style="87" customWidth="1"/>
    <col min="13571" max="13571" width="14.85546875" style="87" customWidth="1"/>
    <col min="13572" max="13572" width="15" style="87" bestFit="1" customWidth="1"/>
    <col min="13573" max="13820" width="8.7109375" style="87"/>
    <col min="13821" max="13821" width="16" style="87" customWidth="1"/>
    <col min="13822" max="13822" width="79.85546875" style="87" customWidth="1"/>
    <col min="13823" max="13823" width="14.85546875" style="87" customWidth="1"/>
    <col min="13824" max="13824" width="17" style="87" customWidth="1"/>
    <col min="13825" max="13825" width="17.85546875" style="87" customWidth="1"/>
    <col min="13826" max="13826" width="42.140625" style="87" customWidth="1"/>
    <col min="13827" max="13827" width="14.85546875" style="87" customWidth="1"/>
    <col min="13828" max="13828" width="15" style="87" bestFit="1" customWidth="1"/>
    <col min="13829" max="14076" width="8.7109375" style="87"/>
    <col min="14077" max="14077" width="16" style="87" customWidth="1"/>
    <col min="14078" max="14078" width="79.85546875" style="87" customWidth="1"/>
    <col min="14079" max="14079" width="14.85546875" style="87" customWidth="1"/>
    <col min="14080" max="14080" width="17" style="87" customWidth="1"/>
    <col min="14081" max="14081" width="17.85546875" style="87" customWidth="1"/>
    <col min="14082" max="14082" width="42.140625" style="87" customWidth="1"/>
    <col min="14083" max="14083" width="14.85546875" style="87" customWidth="1"/>
    <col min="14084" max="14084" width="15" style="87" bestFit="1" customWidth="1"/>
    <col min="14085" max="14332" width="8.7109375" style="87"/>
    <col min="14333" max="14333" width="16" style="87" customWidth="1"/>
    <col min="14334" max="14334" width="79.85546875" style="87" customWidth="1"/>
    <col min="14335" max="14335" width="14.85546875" style="87" customWidth="1"/>
    <col min="14336" max="14336" width="17" style="87" customWidth="1"/>
    <col min="14337" max="14337" width="17.85546875" style="87" customWidth="1"/>
    <col min="14338" max="14338" width="42.140625" style="87" customWidth="1"/>
    <col min="14339" max="14339" width="14.85546875" style="87" customWidth="1"/>
    <col min="14340" max="14340" width="15" style="87" bestFit="1" customWidth="1"/>
    <col min="14341" max="14588" width="8.7109375" style="87"/>
    <col min="14589" max="14589" width="16" style="87" customWidth="1"/>
    <col min="14590" max="14590" width="79.85546875" style="87" customWidth="1"/>
    <col min="14591" max="14591" width="14.85546875" style="87" customWidth="1"/>
    <col min="14592" max="14592" width="17" style="87" customWidth="1"/>
    <col min="14593" max="14593" width="17.85546875" style="87" customWidth="1"/>
    <col min="14594" max="14594" width="42.140625" style="87" customWidth="1"/>
    <col min="14595" max="14595" width="14.85546875" style="87" customWidth="1"/>
    <col min="14596" max="14596" width="15" style="87" bestFit="1" customWidth="1"/>
    <col min="14597" max="14844" width="8.7109375" style="87"/>
    <col min="14845" max="14845" width="16" style="87" customWidth="1"/>
    <col min="14846" max="14846" width="79.85546875" style="87" customWidth="1"/>
    <col min="14847" max="14847" width="14.85546875" style="87" customWidth="1"/>
    <col min="14848" max="14848" width="17" style="87" customWidth="1"/>
    <col min="14849" max="14849" width="17.85546875" style="87" customWidth="1"/>
    <col min="14850" max="14850" width="42.140625" style="87" customWidth="1"/>
    <col min="14851" max="14851" width="14.85546875" style="87" customWidth="1"/>
    <col min="14852" max="14852" width="15" style="87" bestFit="1" customWidth="1"/>
    <col min="14853" max="15100" width="8.7109375" style="87"/>
    <col min="15101" max="15101" width="16" style="87" customWidth="1"/>
    <col min="15102" max="15102" width="79.85546875" style="87" customWidth="1"/>
    <col min="15103" max="15103" width="14.85546875" style="87" customWidth="1"/>
    <col min="15104" max="15104" width="17" style="87" customWidth="1"/>
    <col min="15105" max="15105" width="17.85546875" style="87" customWidth="1"/>
    <col min="15106" max="15106" width="42.140625" style="87" customWidth="1"/>
    <col min="15107" max="15107" width="14.85546875" style="87" customWidth="1"/>
    <col min="15108" max="15108" width="15" style="87" bestFit="1" customWidth="1"/>
    <col min="15109" max="15356" width="8.7109375" style="87"/>
    <col min="15357" max="15357" width="16" style="87" customWidth="1"/>
    <col min="15358" max="15358" width="79.85546875" style="87" customWidth="1"/>
    <col min="15359" max="15359" width="14.85546875" style="87" customWidth="1"/>
    <col min="15360" max="15360" width="17" style="87" customWidth="1"/>
    <col min="15361" max="15361" width="17.85546875" style="87" customWidth="1"/>
    <col min="15362" max="15362" width="42.140625" style="87" customWidth="1"/>
    <col min="15363" max="15363" width="14.85546875" style="87" customWidth="1"/>
    <col min="15364" max="15364" width="15" style="87" bestFit="1" customWidth="1"/>
    <col min="15365" max="15612" width="8.7109375" style="87"/>
    <col min="15613" max="15613" width="16" style="87" customWidth="1"/>
    <col min="15614" max="15614" width="79.85546875" style="87" customWidth="1"/>
    <col min="15615" max="15615" width="14.85546875" style="87" customWidth="1"/>
    <col min="15616" max="15616" width="17" style="87" customWidth="1"/>
    <col min="15617" max="15617" width="17.85546875" style="87" customWidth="1"/>
    <col min="15618" max="15618" width="42.140625" style="87" customWidth="1"/>
    <col min="15619" max="15619" width="14.85546875" style="87" customWidth="1"/>
    <col min="15620" max="15620" width="15" style="87" bestFit="1" customWidth="1"/>
    <col min="15621" max="15868" width="8.7109375" style="87"/>
    <col min="15869" max="15869" width="16" style="87" customWidth="1"/>
    <col min="15870" max="15870" width="79.85546875" style="87" customWidth="1"/>
    <col min="15871" max="15871" width="14.85546875" style="87" customWidth="1"/>
    <col min="15872" max="15872" width="17" style="87" customWidth="1"/>
    <col min="15873" max="15873" width="17.85546875" style="87" customWidth="1"/>
    <col min="15874" max="15874" width="42.140625" style="87" customWidth="1"/>
    <col min="15875" max="15875" width="14.85546875" style="87" customWidth="1"/>
    <col min="15876" max="15876" width="15" style="87" bestFit="1" customWidth="1"/>
    <col min="15877" max="16124" width="8.7109375" style="87"/>
    <col min="16125" max="16125" width="16" style="87" customWidth="1"/>
    <col min="16126" max="16126" width="79.85546875" style="87" customWidth="1"/>
    <col min="16127" max="16127" width="14.85546875" style="87" customWidth="1"/>
    <col min="16128" max="16128" width="17" style="87" customWidth="1"/>
    <col min="16129" max="16129" width="17.85546875" style="87" customWidth="1"/>
    <col min="16130" max="16130" width="42.140625" style="87" customWidth="1"/>
    <col min="16131" max="16131" width="14.85546875" style="87" customWidth="1"/>
    <col min="16132" max="16132" width="15" style="87" bestFit="1" customWidth="1"/>
    <col min="16133" max="16384" width="8.7109375" style="87"/>
  </cols>
  <sheetData>
    <row r="1" spans="1:7" x14ac:dyDescent="0.25">
      <c r="F1" s="87" t="s">
        <v>252</v>
      </c>
    </row>
    <row r="2" spans="1:7" x14ac:dyDescent="0.25">
      <c r="F2" s="87" t="s">
        <v>253</v>
      </c>
    </row>
    <row r="3" spans="1:7" x14ac:dyDescent="0.25">
      <c r="F3" s="87" t="s">
        <v>2</v>
      </c>
    </row>
    <row r="6" spans="1:7" x14ac:dyDescent="0.25">
      <c r="A6" s="334" t="s">
        <v>3</v>
      </c>
      <c r="B6" s="334"/>
      <c r="C6" s="334"/>
      <c r="D6" s="334"/>
      <c r="E6" s="334"/>
      <c r="F6" s="334"/>
    </row>
    <row r="7" spans="1:7" x14ac:dyDescent="0.25">
      <c r="A7" s="334" t="s">
        <v>4</v>
      </c>
      <c r="B7" s="334"/>
      <c r="C7" s="334"/>
      <c r="D7" s="334"/>
      <c r="E7" s="334"/>
      <c r="F7" s="334"/>
    </row>
    <row r="8" spans="1:7" x14ac:dyDescent="0.25">
      <c r="A8" s="334" t="s">
        <v>5</v>
      </c>
      <c r="B8" s="334"/>
      <c r="C8" s="334"/>
      <c r="D8" s="334"/>
      <c r="E8" s="334"/>
      <c r="F8" s="334"/>
    </row>
    <row r="9" spans="1:7" x14ac:dyDescent="0.25">
      <c r="A9" s="334" t="s">
        <v>6</v>
      </c>
      <c r="B9" s="334"/>
      <c r="C9" s="334"/>
      <c r="D9" s="334"/>
      <c r="E9" s="334"/>
      <c r="F9" s="334"/>
    </row>
    <row r="11" spans="1:7" ht="31.5" customHeight="1" x14ac:dyDescent="0.25">
      <c r="A11" s="90" t="s">
        <v>254</v>
      </c>
      <c r="B11" s="91"/>
      <c r="D11" s="91"/>
      <c r="E11" s="91"/>
      <c r="F11" s="92"/>
    </row>
    <row r="12" spans="1:7" x14ac:dyDescent="0.25">
      <c r="A12" s="93" t="s">
        <v>207</v>
      </c>
      <c r="B12" s="94" t="s">
        <v>208</v>
      </c>
      <c r="D12" s="95"/>
      <c r="E12" s="95"/>
      <c r="F12" s="95"/>
    </row>
    <row r="13" spans="1:7" x14ac:dyDescent="0.25">
      <c r="A13" s="93" t="s">
        <v>209</v>
      </c>
      <c r="B13" s="94" t="s">
        <v>255</v>
      </c>
      <c r="D13" s="95"/>
      <c r="E13" s="95"/>
      <c r="F13" s="95"/>
    </row>
    <row r="14" spans="1:7" x14ac:dyDescent="0.25">
      <c r="A14" s="90" t="s">
        <v>256</v>
      </c>
      <c r="B14" s="96"/>
      <c r="D14" s="97"/>
      <c r="E14" s="97"/>
      <c r="F14" s="92"/>
    </row>
    <row r="15" spans="1:7" x14ac:dyDescent="0.25">
      <c r="E15" s="98"/>
    </row>
    <row r="16" spans="1:7" x14ac:dyDescent="0.25">
      <c r="A16" s="335" t="s">
        <v>11</v>
      </c>
      <c r="B16" s="337" t="s">
        <v>12</v>
      </c>
      <c r="C16" s="341" t="s">
        <v>213</v>
      </c>
      <c r="D16" s="339" t="s">
        <v>257</v>
      </c>
      <c r="E16" s="340"/>
      <c r="F16" s="99" t="s">
        <v>14</v>
      </c>
      <c r="G16" s="328"/>
    </row>
    <row r="17" spans="1:8" ht="110.25" x14ac:dyDescent="0.25">
      <c r="A17" s="336"/>
      <c r="B17" s="338"/>
      <c r="C17" s="342"/>
      <c r="D17" s="99" t="s">
        <v>464</v>
      </c>
      <c r="E17" s="100" t="s">
        <v>17</v>
      </c>
      <c r="F17" s="99"/>
      <c r="G17" s="328"/>
    </row>
    <row r="18" spans="1:8" x14ac:dyDescent="0.25">
      <c r="A18" s="101" t="s">
        <v>18</v>
      </c>
      <c r="B18" s="102" t="s">
        <v>19</v>
      </c>
      <c r="C18" s="100" t="s">
        <v>20</v>
      </c>
      <c r="D18" s="100" t="s">
        <v>20</v>
      </c>
      <c r="E18" s="100" t="s">
        <v>20</v>
      </c>
      <c r="F18" s="99" t="s">
        <v>20</v>
      </c>
      <c r="H18" s="98"/>
    </row>
    <row r="19" spans="1:8" x14ac:dyDescent="0.25">
      <c r="A19" s="101" t="s">
        <v>21</v>
      </c>
      <c r="B19" s="102" t="s">
        <v>22</v>
      </c>
      <c r="C19" s="100" t="s">
        <v>23</v>
      </c>
      <c r="D19" s="103">
        <f>D20+D49+D65</f>
        <v>7590711.9497082541</v>
      </c>
      <c r="E19" s="103">
        <f>E20+E49+E65</f>
        <v>8370037.5798399979</v>
      </c>
      <c r="F19" s="104"/>
      <c r="G19" s="105"/>
      <c r="H19" s="106"/>
    </row>
    <row r="20" spans="1:8" x14ac:dyDescent="0.25">
      <c r="A20" s="101" t="s">
        <v>24</v>
      </c>
      <c r="B20" s="102" t="s">
        <v>25</v>
      </c>
      <c r="C20" s="100" t="s">
        <v>23</v>
      </c>
      <c r="D20" s="103">
        <f>D21+D26+D28+D47+D48</f>
        <v>2625590.5035898047</v>
      </c>
      <c r="E20" s="103">
        <f>E21+E26+E28+E47+E48</f>
        <v>2663105.0878597428</v>
      </c>
      <c r="F20" s="104"/>
      <c r="G20" s="105"/>
      <c r="H20" s="106"/>
    </row>
    <row r="21" spans="1:8" x14ac:dyDescent="0.25">
      <c r="A21" s="101" t="s">
        <v>26</v>
      </c>
      <c r="B21" s="102" t="s">
        <v>27</v>
      </c>
      <c r="C21" s="100" t="s">
        <v>23</v>
      </c>
      <c r="D21" s="103">
        <f>D22+D24</f>
        <v>262286.12</v>
      </c>
      <c r="E21" s="103">
        <f>E22+E24+E23</f>
        <v>625595.34679941856</v>
      </c>
      <c r="F21" s="104"/>
      <c r="G21" s="105"/>
      <c r="H21" s="106"/>
    </row>
    <row r="22" spans="1:8" ht="31.5" x14ac:dyDescent="0.25">
      <c r="A22" s="101" t="s">
        <v>28</v>
      </c>
      <c r="B22" s="102" t="s">
        <v>29</v>
      </c>
      <c r="C22" s="100" t="s">
        <v>23</v>
      </c>
      <c r="D22" s="103">
        <v>197721.41</v>
      </c>
      <c r="E22" s="107">
        <v>199990.64381539403</v>
      </c>
      <c r="F22" s="104"/>
      <c r="G22" s="105"/>
      <c r="H22" s="106"/>
    </row>
    <row r="23" spans="1:8" x14ac:dyDescent="0.25">
      <c r="A23" s="101" t="s">
        <v>30</v>
      </c>
      <c r="B23" s="102" t="s">
        <v>31</v>
      </c>
      <c r="C23" s="100" t="s">
        <v>23</v>
      </c>
      <c r="D23" s="103" t="s">
        <v>131</v>
      </c>
      <c r="E23" s="107">
        <v>256220.21727000002</v>
      </c>
      <c r="F23" s="104"/>
      <c r="G23" s="105"/>
      <c r="H23" s="106"/>
    </row>
    <row r="24" spans="1:8" ht="94.5" x14ac:dyDescent="0.25">
      <c r="A24" s="101" t="s">
        <v>33</v>
      </c>
      <c r="B24" s="108" t="s">
        <v>34</v>
      </c>
      <c r="C24" s="100" t="s">
        <v>23</v>
      </c>
      <c r="D24" s="103">
        <v>64564.71</v>
      </c>
      <c r="E24" s="107">
        <v>169384.48571402451</v>
      </c>
      <c r="F24" s="104" t="s">
        <v>258</v>
      </c>
      <c r="G24" s="105"/>
      <c r="H24" s="106"/>
    </row>
    <row r="25" spans="1:8" x14ac:dyDescent="0.25">
      <c r="A25" s="101" t="s">
        <v>36</v>
      </c>
      <c r="B25" s="102" t="s">
        <v>37</v>
      </c>
      <c r="C25" s="100" t="s">
        <v>23</v>
      </c>
      <c r="D25" s="103" t="s">
        <v>131</v>
      </c>
      <c r="E25" s="107">
        <v>145017.27742944346</v>
      </c>
      <c r="F25" s="104"/>
      <c r="G25" s="105"/>
      <c r="H25" s="106"/>
    </row>
    <row r="26" spans="1:8" x14ac:dyDescent="0.25">
      <c r="A26" s="101" t="s">
        <v>38</v>
      </c>
      <c r="B26" s="102" t="s">
        <v>39</v>
      </c>
      <c r="C26" s="100" t="s">
        <v>23</v>
      </c>
      <c r="D26" s="103">
        <v>1524904.48</v>
      </c>
      <c r="E26" s="107">
        <v>1610489.6677029401</v>
      </c>
      <c r="F26" s="104"/>
      <c r="G26" s="105"/>
      <c r="H26" s="106"/>
    </row>
    <row r="27" spans="1:8" x14ac:dyDescent="0.25">
      <c r="A27" s="101" t="s">
        <v>41</v>
      </c>
      <c r="B27" s="102" t="s">
        <v>37</v>
      </c>
      <c r="C27" s="100" t="s">
        <v>23</v>
      </c>
      <c r="D27" s="103" t="s">
        <v>131</v>
      </c>
      <c r="E27" s="107">
        <v>149523.73683000001</v>
      </c>
      <c r="F27" s="104"/>
      <c r="G27" s="105"/>
      <c r="H27" s="106"/>
    </row>
    <row r="28" spans="1:8" x14ac:dyDescent="0.25">
      <c r="A28" s="101" t="s">
        <v>42</v>
      </c>
      <c r="B28" s="102" t="s">
        <v>43</v>
      </c>
      <c r="C28" s="100" t="s">
        <v>23</v>
      </c>
      <c r="D28" s="103">
        <f>D29+D30+D31</f>
        <v>830385.57358980447</v>
      </c>
      <c r="E28" s="107">
        <f>E29+E30+E31</f>
        <v>387314.36828710139</v>
      </c>
      <c r="F28" s="104"/>
      <c r="G28" s="105"/>
      <c r="H28" s="106"/>
    </row>
    <row r="29" spans="1:8" ht="31.5" x14ac:dyDescent="0.25">
      <c r="A29" s="101" t="s">
        <v>259</v>
      </c>
      <c r="B29" s="109" t="s">
        <v>45</v>
      </c>
      <c r="C29" s="100" t="s">
        <v>23</v>
      </c>
      <c r="D29" s="103">
        <v>0</v>
      </c>
      <c r="E29" s="107">
        <v>0</v>
      </c>
      <c r="F29" s="104"/>
      <c r="G29" s="105"/>
      <c r="H29" s="106"/>
    </row>
    <row r="30" spans="1:8" x14ac:dyDescent="0.25">
      <c r="A30" s="101" t="s">
        <v>47</v>
      </c>
      <c r="B30" s="102" t="s">
        <v>48</v>
      </c>
      <c r="C30" s="100" t="s">
        <v>23</v>
      </c>
      <c r="D30" s="103">
        <v>0</v>
      </c>
      <c r="E30" s="110">
        <v>0</v>
      </c>
      <c r="F30" s="104"/>
      <c r="G30" s="105"/>
      <c r="H30" s="106"/>
    </row>
    <row r="31" spans="1:8" x14ac:dyDescent="0.25">
      <c r="A31" s="101" t="s">
        <v>260</v>
      </c>
      <c r="B31" s="102" t="s">
        <v>50</v>
      </c>
      <c r="C31" s="100" t="s">
        <v>23</v>
      </c>
      <c r="D31" s="107">
        <f>D33+D40+D41+D42+D43+D44+D32</f>
        <v>830385.57358980447</v>
      </c>
      <c r="E31" s="107">
        <f>E33+E40+E41+E42+E43+E44+E32</f>
        <v>387314.36828710139</v>
      </c>
      <c r="F31" s="104"/>
      <c r="G31" s="105"/>
      <c r="H31" s="106"/>
    </row>
    <row r="32" spans="1:8" ht="47.25" x14ac:dyDescent="0.25">
      <c r="A32" s="101" t="s">
        <v>261</v>
      </c>
      <c r="B32" s="102" t="s">
        <v>186</v>
      </c>
      <c r="C32" s="100" t="s">
        <v>23</v>
      </c>
      <c r="D32" s="107">
        <v>571015.63</v>
      </c>
      <c r="E32" s="107">
        <v>85960.559050000069</v>
      </c>
      <c r="F32" s="104" t="s">
        <v>504</v>
      </c>
      <c r="G32" s="105"/>
      <c r="H32" s="106"/>
    </row>
    <row r="33" spans="1:8" x14ac:dyDescent="0.25">
      <c r="A33" s="101" t="s">
        <v>262</v>
      </c>
      <c r="B33" s="111" t="s">
        <v>263</v>
      </c>
      <c r="C33" s="100" t="s">
        <v>23</v>
      </c>
      <c r="D33" s="107">
        <f>D34+D35+D36+D37+D38+D39</f>
        <v>191114.75</v>
      </c>
      <c r="E33" s="107">
        <f>E34+E35+E36+E37+E38+E39</f>
        <v>200562.51734565536</v>
      </c>
      <c r="F33" s="104"/>
      <c r="G33" s="105"/>
      <c r="H33" s="106"/>
    </row>
    <row r="34" spans="1:8" ht="78.75" x14ac:dyDescent="0.25">
      <c r="A34" s="101" t="s">
        <v>264</v>
      </c>
      <c r="B34" s="112" t="s">
        <v>215</v>
      </c>
      <c r="C34" s="100" t="s">
        <v>23</v>
      </c>
      <c r="D34" s="107">
        <v>12030.36</v>
      </c>
      <c r="E34" s="107">
        <v>22067.035482182408</v>
      </c>
      <c r="F34" s="104" t="s">
        <v>515</v>
      </c>
      <c r="G34" s="105"/>
      <c r="H34" s="106"/>
    </row>
    <row r="35" spans="1:8" x14ac:dyDescent="0.25">
      <c r="A35" s="101" t="s">
        <v>265</v>
      </c>
      <c r="B35" s="112" t="s">
        <v>266</v>
      </c>
      <c r="C35" s="100" t="s">
        <v>23</v>
      </c>
      <c r="D35" s="107">
        <v>62725.77</v>
      </c>
      <c r="E35" s="107">
        <v>54530.380769951167</v>
      </c>
      <c r="F35" s="104"/>
      <c r="G35" s="105"/>
      <c r="H35" s="106"/>
    </row>
    <row r="36" spans="1:8" x14ac:dyDescent="0.25">
      <c r="A36" s="101" t="s">
        <v>267</v>
      </c>
      <c r="B36" s="112" t="s">
        <v>268</v>
      </c>
      <c r="C36" s="100" t="s">
        <v>23</v>
      </c>
      <c r="D36" s="107">
        <v>152.83000000000001</v>
      </c>
      <c r="E36" s="107">
        <v>60.040430760382264</v>
      </c>
      <c r="F36" s="104"/>
      <c r="G36" s="105"/>
      <c r="H36" s="106"/>
    </row>
    <row r="37" spans="1:8" ht="63" x14ac:dyDescent="0.25">
      <c r="A37" s="101" t="s">
        <v>269</v>
      </c>
      <c r="B37" s="112" t="s">
        <v>270</v>
      </c>
      <c r="C37" s="100" t="s">
        <v>23</v>
      </c>
      <c r="D37" s="107">
        <v>258.73</v>
      </c>
      <c r="E37" s="107">
        <v>19259.045258427286</v>
      </c>
      <c r="F37" s="104" t="s">
        <v>271</v>
      </c>
      <c r="G37" s="105"/>
      <c r="H37" s="106"/>
    </row>
    <row r="38" spans="1:8" x14ac:dyDescent="0.25">
      <c r="A38" s="101" t="s">
        <v>272</v>
      </c>
      <c r="B38" s="112" t="s">
        <v>273</v>
      </c>
      <c r="C38" s="100" t="s">
        <v>23</v>
      </c>
      <c r="D38" s="107">
        <v>0</v>
      </c>
      <c r="E38" s="107">
        <v>0</v>
      </c>
      <c r="F38" s="104"/>
      <c r="G38" s="105"/>
      <c r="H38" s="106"/>
    </row>
    <row r="39" spans="1:8" x14ac:dyDescent="0.25">
      <c r="A39" s="101" t="s">
        <v>274</v>
      </c>
      <c r="B39" s="113" t="s">
        <v>275</v>
      </c>
      <c r="C39" s="100" t="s">
        <v>23</v>
      </c>
      <c r="D39" s="107">
        <v>115947.06</v>
      </c>
      <c r="E39" s="107">
        <v>104646.0154043341</v>
      </c>
      <c r="F39" s="104"/>
      <c r="G39" s="105"/>
      <c r="H39" s="106"/>
    </row>
    <row r="40" spans="1:8" ht="31.5" x14ac:dyDescent="0.25">
      <c r="A40" s="101" t="s">
        <v>58</v>
      </c>
      <c r="B40" s="111" t="s">
        <v>220</v>
      </c>
      <c r="C40" s="100" t="s">
        <v>23</v>
      </c>
      <c r="D40" s="103">
        <v>16853.66</v>
      </c>
      <c r="E40" s="110">
        <v>19231.227605214906</v>
      </c>
      <c r="F40" s="104" t="s">
        <v>276</v>
      </c>
      <c r="G40" s="105"/>
      <c r="H40" s="106"/>
    </row>
    <row r="41" spans="1:8" ht="63" x14ac:dyDescent="0.25">
      <c r="A41" s="101" t="s">
        <v>61</v>
      </c>
      <c r="B41" s="111" t="s">
        <v>189</v>
      </c>
      <c r="C41" s="100" t="s">
        <v>23</v>
      </c>
      <c r="D41" s="103">
        <v>8299.86</v>
      </c>
      <c r="E41" s="110">
        <v>11582.94866550746</v>
      </c>
      <c r="F41" s="104" t="s">
        <v>277</v>
      </c>
      <c r="G41" s="105"/>
      <c r="H41" s="106"/>
    </row>
    <row r="42" spans="1:8" ht="31.5" x14ac:dyDescent="0.25">
      <c r="A42" s="101" t="s">
        <v>64</v>
      </c>
      <c r="B42" s="111" t="s">
        <v>190</v>
      </c>
      <c r="C42" s="100" t="s">
        <v>23</v>
      </c>
      <c r="D42" s="103">
        <v>551.79999999999995</v>
      </c>
      <c r="E42" s="110">
        <v>4339.6132854944717</v>
      </c>
      <c r="F42" s="104" t="s">
        <v>503</v>
      </c>
      <c r="G42" s="105"/>
      <c r="H42" s="106"/>
    </row>
    <row r="43" spans="1:8" ht="47.25" x14ac:dyDescent="0.25">
      <c r="A43" s="101" t="s">
        <v>67</v>
      </c>
      <c r="B43" s="111" t="s">
        <v>191</v>
      </c>
      <c r="C43" s="100" t="s">
        <v>23</v>
      </c>
      <c r="D43" s="103">
        <v>5472.67</v>
      </c>
      <c r="E43" s="110">
        <v>14550.411041509829</v>
      </c>
      <c r="F43" s="104" t="s">
        <v>278</v>
      </c>
      <c r="G43" s="105"/>
      <c r="H43" s="106"/>
    </row>
    <row r="44" spans="1:8" ht="47.25" x14ac:dyDescent="0.25">
      <c r="A44" s="101" t="s">
        <v>70</v>
      </c>
      <c r="B44" s="111" t="s">
        <v>194</v>
      </c>
      <c r="C44" s="100" t="s">
        <v>23</v>
      </c>
      <c r="D44" s="103">
        <v>37077.203589804434</v>
      </c>
      <c r="E44" s="110">
        <v>51087.091293719364</v>
      </c>
      <c r="F44" s="104" t="s">
        <v>279</v>
      </c>
      <c r="G44" s="105"/>
      <c r="H44" s="106"/>
    </row>
    <row r="45" spans="1:8" x14ac:dyDescent="0.25">
      <c r="A45" s="101" t="s">
        <v>193</v>
      </c>
      <c r="B45" s="114" t="s">
        <v>79</v>
      </c>
      <c r="C45" s="100" t="s">
        <v>23</v>
      </c>
      <c r="D45" s="115">
        <v>0</v>
      </c>
      <c r="E45" s="110">
        <v>0</v>
      </c>
      <c r="F45" s="104"/>
      <c r="G45" s="105"/>
      <c r="H45" s="106"/>
    </row>
    <row r="46" spans="1:8" x14ac:dyDescent="0.25">
      <c r="A46" s="101" t="s">
        <v>222</v>
      </c>
      <c r="B46" s="116" t="s">
        <v>280</v>
      </c>
      <c r="C46" s="100" t="s">
        <v>23</v>
      </c>
      <c r="D46" s="117">
        <v>0</v>
      </c>
      <c r="E46" s="110">
        <v>0</v>
      </c>
      <c r="F46" s="104"/>
      <c r="G46" s="105"/>
      <c r="H46" s="106"/>
    </row>
    <row r="47" spans="1:8" ht="31.5" x14ac:dyDescent="0.25">
      <c r="A47" s="101" t="s">
        <v>73</v>
      </c>
      <c r="B47" s="102" t="s">
        <v>74</v>
      </c>
      <c r="C47" s="100" t="s">
        <v>23</v>
      </c>
      <c r="D47" s="103">
        <v>0</v>
      </c>
      <c r="E47" s="110">
        <v>0</v>
      </c>
      <c r="F47" s="104"/>
      <c r="G47" s="105"/>
      <c r="H47" s="106"/>
    </row>
    <row r="48" spans="1:8" ht="31.5" x14ac:dyDescent="0.25">
      <c r="A48" s="101" t="s">
        <v>76</v>
      </c>
      <c r="B48" s="102" t="s">
        <v>77</v>
      </c>
      <c r="C48" s="100" t="s">
        <v>23</v>
      </c>
      <c r="D48" s="103">
        <v>8014.33</v>
      </c>
      <c r="E48" s="110">
        <v>39705.705070282973</v>
      </c>
      <c r="F48" s="104" t="s">
        <v>502</v>
      </c>
      <c r="G48" s="105"/>
      <c r="H48" s="106"/>
    </row>
    <row r="49" spans="1:8" x14ac:dyDescent="0.25">
      <c r="A49" s="101" t="s">
        <v>80</v>
      </c>
      <c r="B49" s="102" t="s">
        <v>81</v>
      </c>
      <c r="C49" s="100" t="s">
        <v>23</v>
      </c>
      <c r="D49" s="103">
        <f>D50+D52+D53+D54+D55+D56+D57+D58+D59+D61+D62+D63+D64</f>
        <v>4210615.3061184501</v>
      </c>
      <c r="E49" s="103">
        <f>E50+E52+E53+E54+E55+E56+E57+E58+E59+E61+E62+E63+E64</f>
        <v>5185560.8719802545</v>
      </c>
      <c r="F49" s="104"/>
      <c r="G49" s="105"/>
      <c r="H49" s="106"/>
    </row>
    <row r="50" spans="1:8" x14ac:dyDescent="0.25">
      <c r="A50" s="101" t="s">
        <v>82</v>
      </c>
      <c r="B50" s="102" t="s">
        <v>83</v>
      </c>
      <c r="C50" s="100" t="s">
        <v>23</v>
      </c>
      <c r="D50" s="103">
        <v>1950124.6155757802</v>
      </c>
      <c r="E50" s="110">
        <v>1926338.0804100002</v>
      </c>
      <c r="F50" s="104"/>
      <c r="G50" s="105"/>
      <c r="H50" s="106"/>
    </row>
    <row r="51" spans="1:8" ht="31.5" x14ac:dyDescent="0.25">
      <c r="A51" s="101" t="s">
        <v>85</v>
      </c>
      <c r="B51" s="102" t="s">
        <v>86</v>
      </c>
      <c r="C51" s="100" t="s">
        <v>23</v>
      </c>
      <c r="D51" s="103">
        <v>0</v>
      </c>
      <c r="E51" s="118">
        <v>0</v>
      </c>
      <c r="F51" s="104"/>
      <c r="G51" s="105"/>
      <c r="H51" s="106"/>
    </row>
    <row r="52" spans="1:8" ht="47.25" x14ac:dyDescent="0.25">
      <c r="A52" s="101" t="s">
        <v>87</v>
      </c>
      <c r="B52" s="102" t="s">
        <v>88</v>
      </c>
      <c r="C52" s="100" t="s">
        <v>23</v>
      </c>
      <c r="D52" s="103">
        <v>51131.600813994068</v>
      </c>
      <c r="E52" s="110">
        <v>38162.314338263648</v>
      </c>
      <c r="F52" s="104" t="s">
        <v>281</v>
      </c>
      <c r="G52" s="105"/>
      <c r="H52" s="106"/>
    </row>
    <row r="53" spans="1:8" x14ac:dyDescent="0.25">
      <c r="A53" s="101" t="s">
        <v>90</v>
      </c>
      <c r="B53" s="102" t="s">
        <v>91</v>
      </c>
      <c r="C53" s="100" t="s">
        <v>23</v>
      </c>
      <c r="D53" s="103">
        <v>450610.50382854562</v>
      </c>
      <c r="E53" s="110">
        <v>439864.20112618658</v>
      </c>
      <c r="F53" s="104"/>
      <c r="G53" s="105"/>
      <c r="H53" s="106"/>
    </row>
    <row r="54" spans="1:8" ht="47.25" x14ac:dyDescent="0.25">
      <c r="A54" s="101" t="s">
        <v>93</v>
      </c>
      <c r="B54" s="102" t="s">
        <v>94</v>
      </c>
      <c r="C54" s="100" t="s">
        <v>23</v>
      </c>
      <c r="D54" s="103">
        <v>0</v>
      </c>
      <c r="E54" s="118">
        <v>0</v>
      </c>
      <c r="F54" s="104"/>
      <c r="G54" s="105"/>
      <c r="H54" s="106"/>
    </row>
    <row r="55" spans="1:8" x14ac:dyDescent="0.25">
      <c r="A55" s="101" t="s">
        <v>95</v>
      </c>
      <c r="B55" s="102" t="s">
        <v>96</v>
      </c>
      <c r="C55" s="100" t="s">
        <v>23</v>
      </c>
      <c r="D55" s="103">
        <v>1216554.5</v>
      </c>
      <c r="E55" s="110">
        <v>1173398.8833760244</v>
      </c>
      <c r="F55" s="104"/>
      <c r="G55" s="105"/>
      <c r="H55" s="106"/>
    </row>
    <row r="56" spans="1:8" x14ac:dyDescent="0.25">
      <c r="A56" s="101" t="s">
        <v>98</v>
      </c>
      <c r="B56" s="102" t="s">
        <v>99</v>
      </c>
      <c r="C56" s="100" t="s">
        <v>23</v>
      </c>
      <c r="D56" s="103">
        <v>0</v>
      </c>
      <c r="E56" s="110">
        <v>608000</v>
      </c>
      <c r="F56" s="104" t="s">
        <v>282</v>
      </c>
      <c r="G56" s="105"/>
      <c r="H56" s="106"/>
    </row>
    <row r="57" spans="1:8" x14ac:dyDescent="0.25">
      <c r="A57" s="101" t="s">
        <v>100</v>
      </c>
      <c r="B57" s="102" t="s">
        <v>101</v>
      </c>
      <c r="C57" s="100" t="s">
        <v>23</v>
      </c>
      <c r="D57" s="103">
        <v>159472</v>
      </c>
      <c r="E57" s="110">
        <v>132052</v>
      </c>
      <c r="F57" s="104"/>
      <c r="G57" s="105"/>
      <c r="H57" s="106"/>
    </row>
    <row r="58" spans="1:8" ht="47.25" x14ac:dyDescent="0.25">
      <c r="A58" s="101" t="s">
        <v>103</v>
      </c>
      <c r="B58" s="102" t="s">
        <v>104</v>
      </c>
      <c r="C58" s="100" t="s">
        <v>23</v>
      </c>
      <c r="D58" s="103">
        <v>200880.87468999997</v>
      </c>
      <c r="E58" s="110">
        <v>147956.85159854864</v>
      </c>
      <c r="F58" s="104" t="s">
        <v>283</v>
      </c>
      <c r="G58" s="105"/>
      <c r="H58" s="106"/>
    </row>
    <row r="59" spans="1:8" ht="63" x14ac:dyDescent="0.25">
      <c r="A59" s="101" t="s">
        <v>106</v>
      </c>
      <c r="B59" s="102" t="s">
        <v>107</v>
      </c>
      <c r="C59" s="100" t="s">
        <v>23</v>
      </c>
      <c r="D59" s="103">
        <v>101744.21</v>
      </c>
      <c r="E59" s="110">
        <v>221356.38</v>
      </c>
      <c r="F59" s="104"/>
      <c r="G59" s="105"/>
      <c r="H59" s="106"/>
    </row>
    <row r="60" spans="1:8" ht="31.5" x14ac:dyDescent="0.25">
      <c r="A60" s="101" t="s">
        <v>109</v>
      </c>
      <c r="B60" s="102" t="s">
        <v>110</v>
      </c>
      <c r="C60" s="100" t="s">
        <v>111</v>
      </c>
      <c r="D60" s="103" t="s">
        <v>131</v>
      </c>
      <c r="E60" s="118"/>
      <c r="F60" s="104"/>
      <c r="G60" s="105"/>
      <c r="H60" s="106"/>
    </row>
    <row r="61" spans="1:8" ht="94.5" x14ac:dyDescent="0.25">
      <c r="A61" s="101" t="s">
        <v>112</v>
      </c>
      <c r="B61" s="102" t="s">
        <v>284</v>
      </c>
      <c r="C61" s="100" t="s">
        <v>23</v>
      </c>
      <c r="D61" s="103">
        <v>0</v>
      </c>
      <c r="E61" s="110">
        <v>0</v>
      </c>
      <c r="F61" s="104"/>
      <c r="G61" s="105"/>
      <c r="H61" s="106"/>
    </row>
    <row r="62" spans="1:8" ht="252" x14ac:dyDescent="0.25">
      <c r="A62" s="101" t="s">
        <v>114</v>
      </c>
      <c r="B62" s="102" t="s">
        <v>200</v>
      </c>
      <c r="C62" s="100" t="s">
        <v>23</v>
      </c>
      <c r="D62" s="110">
        <v>0</v>
      </c>
      <c r="E62" s="110">
        <v>418699.56923952833</v>
      </c>
      <c r="F62" s="104" t="s">
        <v>465</v>
      </c>
      <c r="G62" s="105"/>
      <c r="H62" s="106"/>
    </row>
    <row r="63" spans="1:8" x14ac:dyDescent="0.25">
      <c r="A63" s="101" t="s">
        <v>285</v>
      </c>
      <c r="B63" s="102" t="s">
        <v>79</v>
      </c>
      <c r="C63" s="100" t="s">
        <v>23</v>
      </c>
      <c r="D63" s="103">
        <v>62518.222954981837</v>
      </c>
      <c r="E63" s="110">
        <v>61668.372328062615</v>
      </c>
      <c r="F63" s="104"/>
      <c r="G63" s="105"/>
      <c r="H63" s="106"/>
    </row>
    <row r="64" spans="1:8" ht="31.5" x14ac:dyDescent="0.25">
      <c r="A64" s="101" t="s">
        <v>286</v>
      </c>
      <c r="B64" s="102" t="s">
        <v>287</v>
      </c>
      <c r="C64" s="100" t="s">
        <v>23</v>
      </c>
      <c r="D64" s="103">
        <v>17578.778255147965</v>
      </c>
      <c r="E64" s="110">
        <v>18064.21956364045</v>
      </c>
      <c r="F64" s="104"/>
      <c r="G64" s="105"/>
      <c r="H64" s="106"/>
    </row>
    <row r="65" spans="1:11" ht="47.25" x14ac:dyDescent="0.25">
      <c r="A65" s="101" t="s">
        <v>116</v>
      </c>
      <c r="B65" s="102" t="s">
        <v>117</v>
      </c>
      <c r="C65" s="100" t="s">
        <v>23</v>
      </c>
      <c r="D65" s="107">
        <f>690175.52+64330.62</f>
        <v>754506.14</v>
      </c>
      <c r="E65" s="110">
        <v>521371.62000000011</v>
      </c>
      <c r="F65" s="104"/>
      <c r="G65" s="105"/>
      <c r="H65" s="106"/>
    </row>
    <row r="66" spans="1:11" x14ac:dyDescent="0.25">
      <c r="A66" s="101" t="s">
        <v>118</v>
      </c>
      <c r="B66" s="102" t="s">
        <v>288</v>
      </c>
      <c r="C66" s="100" t="s">
        <v>23</v>
      </c>
      <c r="D66" s="110">
        <v>571015.62657888676</v>
      </c>
      <c r="E66" s="110">
        <v>636721.79057944356</v>
      </c>
      <c r="F66" s="104"/>
      <c r="G66" s="105"/>
      <c r="H66" s="106"/>
    </row>
    <row r="67" spans="1:11" ht="31.5" x14ac:dyDescent="0.25">
      <c r="A67" s="101" t="s">
        <v>121</v>
      </c>
      <c r="B67" s="102" t="s">
        <v>122</v>
      </c>
      <c r="C67" s="100" t="s">
        <v>23</v>
      </c>
      <c r="D67" s="110">
        <f>D68*D69/1000</f>
        <v>1632226.1278852546</v>
      </c>
      <c r="E67" s="110">
        <f>E68*E69/1000</f>
        <v>1350124.0799999996</v>
      </c>
      <c r="F67" s="104"/>
    </row>
    <row r="68" spans="1:11" ht="31.5" x14ac:dyDescent="0.25">
      <c r="A68" s="101" t="s">
        <v>24</v>
      </c>
      <c r="B68" s="102" t="s">
        <v>123</v>
      </c>
      <c r="C68" s="100" t="s">
        <v>124</v>
      </c>
      <c r="D68" s="119">
        <v>728110.89691058302</v>
      </c>
      <c r="E68" s="110">
        <v>540586.25909134303</v>
      </c>
      <c r="F68" s="104"/>
    </row>
    <row r="69" spans="1:11" ht="63" x14ac:dyDescent="0.25">
      <c r="A69" s="101" t="s">
        <v>80</v>
      </c>
      <c r="B69" s="102" t="s">
        <v>125</v>
      </c>
      <c r="C69" s="100" t="s">
        <v>289</v>
      </c>
      <c r="D69" s="120">
        <v>2241.7273725896498</v>
      </c>
      <c r="E69" s="110">
        <v>2497.5183096022215</v>
      </c>
      <c r="F69" s="104"/>
    </row>
    <row r="70" spans="1:11" ht="63" x14ac:dyDescent="0.25">
      <c r="A70" s="101" t="s">
        <v>127</v>
      </c>
      <c r="B70" s="102" t="s">
        <v>128</v>
      </c>
      <c r="C70" s="100" t="s">
        <v>20</v>
      </c>
      <c r="D70" s="110" t="s">
        <v>20</v>
      </c>
      <c r="E70" s="110" t="s">
        <v>20</v>
      </c>
      <c r="F70" s="99"/>
      <c r="H70" s="92"/>
      <c r="J70" s="92"/>
      <c r="K70" s="92"/>
    </row>
    <row r="71" spans="1:11" x14ac:dyDescent="0.25">
      <c r="A71" s="101" t="s">
        <v>21</v>
      </c>
      <c r="B71" s="109" t="s">
        <v>129</v>
      </c>
      <c r="C71" s="100" t="s">
        <v>130</v>
      </c>
      <c r="D71" s="110" t="s">
        <v>131</v>
      </c>
      <c r="E71" s="107">
        <v>163908</v>
      </c>
      <c r="F71" s="104"/>
      <c r="G71" s="121"/>
      <c r="H71" s="122"/>
      <c r="J71" s="92"/>
      <c r="K71" s="92"/>
    </row>
    <row r="72" spans="1:11" x14ac:dyDescent="0.25">
      <c r="A72" s="101" t="s">
        <v>132</v>
      </c>
      <c r="B72" s="109" t="s">
        <v>133</v>
      </c>
      <c r="C72" s="123" t="s">
        <v>290</v>
      </c>
      <c r="D72" s="329" t="s">
        <v>131</v>
      </c>
      <c r="E72" s="110">
        <v>9278.74</v>
      </c>
      <c r="F72" s="104"/>
      <c r="H72" s="122"/>
      <c r="J72" s="92"/>
      <c r="K72" s="92"/>
    </row>
    <row r="73" spans="1:11" x14ac:dyDescent="0.25">
      <c r="A73" s="101" t="s">
        <v>135</v>
      </c>
      <c r="B73" s="109" t="s">
        <v>136</v>
      </c>
      <c r="C73" s="123" t="s">
        <v>290</v>
      </c>
      <c r="D73" s="330"/>
      <c r="E73" s="110">
        <v>6520.46</v>
      </c>
      <c r="F73" s="104"/>
      <c r="H73" s="124"/>
      <c r="J73" s="92"/>
      <c r="K73" s="92"/>
    </row>
    <row r="74" spans="1:11" x14ac:dyDescent="0.25">
      <c r="A74" s="101" t="s">
        <v>137</v>
      </c>
      <c r="B74" s="109" t="s">
        <v>138</v>
      </c>
      <c r="C74" s="123" t="s">
        <v>290</v>
      </c>
      <c r="D74" s="330"/>
      <c r="E74" s="110">
        <v>1625.31</v>
      </c>
      <c r="F74" s="104"/>
      <c r="H74" s="124"/>
      <c r="J74" s="92"/>
      <c r="K74" s="92"/>
    </row>
    <row r="75" spans="1:11" x14ac:dyDescent="0.25">
      <c r="A75" s="101" t="s">
        <v>139</v>
      </c>
      <c r="B75" s="109" t="s">
        <v>140</v>
      </c>
      <c r="C75" s="123" t="s">
        <v>290</v>
      </c>
      <c r="D75" s="330"/>
      <c r="E75" s="110">
        <v>1132.97</v>
      </c>
      <c r="F75" s="104"/>
      <c r="H75" s="124"/>
      <c r="J75" s="92"/>
      <c r="K75" s="92"/>
    </row>
    <row r="76" spans="1:11" x14ac:dyDescent="0.25">
      <c r="A76" s="101" t="s">
        <v>141</v>
      </c>
      <c r="B76" s="109" t="s">
        <v>142</v>
      </c>
      <c r="C76" s="123" t="s">
        <v>290</v>
      </c>
      <c r="D76" s="331"/>
      <c r="E76" s="110" t="s">
        <v>291</v>
      </c>
      <c r="F76" s="104"/>
      <c r="H76" s="124"/>
      <c r="J76" s="125"/>
      <c r="K76" s="92"/>
    </row>
    <row r="77" spans="1:11" ht="31.5" x14ac:dyDescent="0.25">
      <c r="A77" s="101" t="s">
        <v>143</v>
      </c>
      <c r="B77" s="109" t="s">
        <v>144</v>
      </c>
      <c r="C77" s="123" t="s">
        <v>145</v>
      </c>
      <c r="D77" s="107" t="s">
        <v>131</v>
      </c>
      <c r="E77" s="110">
        <v>46461.919999999998</v>
      </c>
      <c r="F77" s="104"/>
      <c r="H77" s="124"/>
      <c r="J77" s="92"/>
      <c r="K77" s="92"/>
    </row>
    <row r="78" spans="1:11" x14ac:dyDescent="0.25">
      <c r="A78" s="101" t="s">
        <v>146</v>
      </c>
      <c r="B78" s="109" t="s">
        <v>136</v>
      </c>
      <c r="C78" s="123" t="s">
        <v>145</v>
      </c>
      <c r="D78" s="107" t="s">
        <v>131</v>
      </c>
      <c r="E78" s="110">
        <v>6122.94</v>
      </c>
      <c r="F78" s="104"/>
      <c r="H78" s="124"/>
      <c r="J78" s="92"/>
      <c r="K78" s="92"/>
    </row>
    <row r="79" spans="1:11" x14ac:dyDescent="0.25">
      <c r="A79" s="101" t="s">
        <v>147</v>
      </c>
      <c r="B79" s="109" t="s">
        <v>138</v>
      </c>
      <c r="C79" s="123" t="s">
        <v>145</v>
      </c>
      <c r="D79" s="107" t="s">
        <v>131</v>
      </c>
      <c r="E79" s="110">
        <v>3166.81</v>
      </c>
      <c r="F79" s="104"/>
      <c r="H79" s="124"/>
      <c r="J79" s="92"/>
      <c r="K79" s="92"/>
    </row>
    <row r="80" spans="1:11" x14ac:dyDescent="0.25">
      <c r="A80" s="101" t="s">
        <v>148</v>
      </c>
      <c r="B80" s="109" t="s">
        <v>140</v>
      </c>
      <c r="C80" s="123" t="s">
        <v>145</v>
      </c>
      <c r="D80" s="107" t="s">
        <v>131</v>
      </c>
      <c r="E80" s="110">
        <v>14634.59</v>
      </c>
      <c r="F80" s="104"/>
      <c r="H80" s="124"/>
      <c r="J80" s="92"/>
      <c r="K80" s="92"/>
    </row>
    <row r="81" spans="1:11" x14ac:dyDescent="0.25">
      <c r="A81" s="101" t="s">
        <v>149</v>
      </c>
      <c r="B81" s="109" t="s">
        <v>142</v>
      </c>
      <c r="C81" s="123" t="s">
        <v>145</v>
      </c>
      <c r="D81" s="107" t="s">
        <v>131</v>
      </c>
      <c r="E81" s="110">
        <v>22537.58</v>
      </c>
      <c r="F81" s="104"/>
      <c r="H81" s="124"/>
      <c r="J81" s="92"/>
      <c r="K81" s="92"/>
    </row>
    <row r="82" spans="1:11" x14ac:dyDescent="0.25">
      <c r="A82" s="101" t="s">
        <v>150</v>
      </c>
      <c r="B82" s="109" t="s">
        <v>151</v>
      </c>
      <c r="C82" s="123" t="s">
        <v>145</v>
      </c>
      <c r="D82" s="107" t="s">
        <v>131</v>
      </c>
      <c r="E82" s="110">
        <v>63305.17</v>
      </c>
      <c r="F82" s="104"/>
      <c r="H82" s="124"/>
      <c r="J82" s="92"/>
      <c r="K82" s="92"/>
    </row>
    <row r="83" spans="1:11" x14ac:dyDescent="0.25">
      <c r="A83" s="101" t="s">
        <v>152</v>
      </c>
      <c r="B83" s="109" t="s">
        <v>136</v>
      </c>
      <c r="C83" s="123" t="s">
        <v>145</v>
      </c>
      <c r="D83" s="107" t="s">
        <v>131</v>
      </c>
      <c r="E83" s="110">
        <v>19575.900000000001</v>
      </c>
      <c r="F83" s="104"/>
      <c r="H83" s="124"/>
      <c r="J83" s="92"/>
      <c r="K83" s="92"/>
    </row>
    <row r="84" spans="1:11" x14ac:dyDescent="0.25">
      <c r="A84" s="101" t="s">
        <v>153</v>
      </c>
      <c r="B84" s="109" t="s">
        <v>138</v>
      </c>
      <c r="C84" s="123" t="s">
        <v>145</v>
      </c>
      <c r="D84" s="107" t="s">
        <v>131</v>
      </c>
      <c r="E84" s="110">
        <v>15867.8</v>
      </c>
      <c r="F84" s="104"/>
      <c r="H84" s="124"/>
      <c r="J84" s="92"/>
      <c r="K84" s="92"/>
    </row>
    <row r="85" spans="1:11" x14ac:dyDescent="0.25">
      <c r="A85" s="101" t="s">
        <v>154</v>
      </c>
      <c r="B85" s="109" t="s">
        <v>140</v>
      </c>
      <c r="C85" s="123" t="s">
        <v>145</v>
      </c>
      <c r="D85" s="107" t="s">
        <v>131</v>
      </c>
      <c r="E85" s="110">
        <v>27861.47</v>
      </c>
      <c r="F85" s="104"/>
      <c r="H85" s="124"/>
      <c r="J85" s="92"/>
      <c r="K85" s="92"/>
    </row>
    <row r="86" spans="1:11" x14ac:dyDescent="0.25">
      <c r="A86" s="101" t="s">
        <v>155</v>
      </c>
      <c r="B86" s="109" t="s">
        <v>142</v>
      </c>
      <c r="C86" s="123" t="s">
        <v>145</v>
      </c>
      <c r="D86" s="107" t="s">
        <v>131</v>
      </c>
      <c r="E86" s="110" t="s">
        <v>291</v>
      </c>
      <c r="F86" s="104"/>
      <c r="H86" s="124"/>
      <c r="J86" s="92"/>
      <c r="K86" s="92"/>
    </row>
    <row r="87" spans="1:11" x14ac:dyDescent="0.25">
      <c r="A87" s="101" t="s">
        <v>156</v>
      </c>
      <c r="B87" s="109" t="s">
        <v>157</v>
      </c>
      <c r="C87" s="123" t="s">
        <v>158</v>
      </c>
      <c r="D87" s="107" t="s">
        <v>131</v>
      </c>
      <c r="E87" s="110">
        <v>28709.32</v>
      </c>
      <c r="F87" s="104"/>
      <c r="H87" s="124"/>
      <c r="J87" s="92"/>
      <c r="K87" s="92"/>
    </row>
    <row r="88" spans="1:11" x14ac:dyDescent="0.25">
      <c r="A88" s="101" t="s">
        <v>159</v>
      </c>
      <c r="B88" s="109" t="s">
        <v>136</v>
      </c>
      <c r="C88" s="123" t="s">
        <v>158</v>
      </c>
      <c r="D88" s="107" t="s">
        <v>131</v>
      </c>
      <c r="E88" s="110">
        <v>3464.76</v>
      </c>
      <c r="F88" s="104"/>
      <c r="H88" s="124"/>
      <c r="J88" s="92"/>
      <c r="K88" s="92"/>
    </row>
    <row r="89" spans="1:11" x14ac:dyDescent="0.25">
      <c r="A89" s="101" t="s">
        <v>160</v>
      </c>
      <c r="B89" s="109" t="s">
        <v>138</v>
      </c>
      <c r="C89" s="123" t="s">
        <v>158</v>
      </c>
      <c r="D89" s="107" t="s">
        <v>131</v>
      </c>
      <c r="E89" s="110">
        <v>2359.1799999999998</v>
      </c>
      <c r="F89" s="104"/>
      <c r="H89" s="124"/>
      <c r="J89" s="92"/>
      <c r="K89" s="92"/>
    </row>
    <row r="90" spans="1:11" x14ac:dyDescent="0.25">
      <c r="A90" s="101" t="s">
        <v>161</v>
      </c>
      <c r="B90" s="109" t="s">
        <v>140</v>
      </c>
      <c r="C90" s="123" t="s">
        <v>158</v>
      </c>
      <c r="D90" s="107" t="s">
        <v>131</v>
      </c>
      <c r="E90" s="110">
        <v>11515.64</v>
      </c>
      <c r="F90" s="104"/>
      <c r="H90" s="124"/>
      <c r="J90" s="92"/>
      <c r="K90" s="92"/>
    </row>
    <row r="91" spans="1:11" x14ac:dyDescent="0.25">
      <c r="A91" s="101" t="s">
        <v>162</v>
      </c>
      <c r="B91" s="109" t="s">
        <v>142</v>
      </c>
      <c r="C91" s="123" t="s">
        <v>158</v>
      </c>
      <c r="D91" s="107" t="s">
        <v>131</v>
      </c>
      <c r="E91" s="110">
        <v>11369.74</v>
      </c>
      <c r="F91" s="104"/>
      <c r="H91" s="124"/>
      <c r="J91" s="92"/>
      <c r="K91" s="92"/>
    </row>
    <row r="92" spans="1:11" x14ac:dyDescent="0.25">
      <c r="A92" s="101" t="s">
        <v>163</v>
      </c>
      <c r="B92" s="109" t="s">
        <v>164</v>
      </c>
      <c r="C92" s="123" t="s">
        <v>165</v>
      </c>
      <c r="D92" s="107" t="s">
        <v>131</v>
      </c>
      <c r="E92" s="290">
        <v>0.02</v>
      </c>
      <c r="F92" s="104"/>
      <c r="H92" s="126"/>
      <c r="J92" s="92"/>
      <c r="K92" s="92"/>
    </row>
    <row r="93" spans="1:11" ht="31.5" x14ac:dyDescent="0.25">
      <c r="A93" s="101" t="s">
        <v>166</v>
      </c>
      <c r="B93" s="109" t="s">
        <v>167</v>
      </c>
      <c r="C93" s="127" t="s">
        <v>23</v>
      </c>
      <c r="D93" s="107" t="s">
        <v>131</v>
      </c>
      <c r="E93" s="110">
        <v>1656185.47</v>
      </c>
      <c r="F93" s="128"/>
      <c r="G93" s="121"/>
      <c r="H93" s="122"/>
      <c r="J93" s="92"/>
      <c r="K93" s="92"/>
    </row>
    <row r="94" spans="1:11" ht="47.25" x14ac:dyDescent="0.25">
      <c r="A94" s="101" t="s">
        <v>169</v>
      </c>
      <c r="B94" s="102" t="s">
        <v>170</v>
      </c>
      <c r="C94" s="129" t="s">
        <v>23</v>
      </c>
      <c r="D94" s="107" t="s">
        <v>131</v>
      </c>
      <c r="E94" s="110">
        <v>536713.68999999994</v>
      </c>
      <c r="F94" s="104" t="s">
        <v>292</v>
      </c>
      <c r="G94" s="121"/>
      <c r="H94" s="88"/>
    </row>
    <row r="95" spans="1:11" ht="47.25" x14ac:dyDescent="0.25">
      <c r="A95" s="101" t="s">
        <v>171</v>
      </c>
      <c r="B95" s="102" t="s">
        <v>172</v>
      </c>
      <c r="C95" s="100" t="s">
        <v>165</v>
      </c>
      <c r="D95" s="130" t="s">
        <v>173</v>
      </c>
      <c r="E95" s="131" t="s">
        <v>20</v>
      </c>
      <c r="F95" s="99" t="s">
        <v>20</v>
      </c>
      <c r="H95" s="88"/>
    </row>
    <row r="96" spans="1:11" x14ac:dyDescent="0.25">
      <c r="H96" s="88"/>
    </row>
    <row r="97" spans="1:105" s="135" customFormat="1" ht="12" customHeight="1" x14ac:dyDescent="0.25">
      <c r="A97" s="132"/>
      <c r="B97" s="133" t="s">
        <v>466</v>
      </c>
      <c r="C97" s="132"/>
      <c r="D97" s="132"/>
      <c r="E97" s="132"/>
      <c r="F97" s="132"/>
      <c r="G97" s="88"/>
      <c r="H97" s="88"/>
      <c r="I97" s="134"/>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c r="CE97" s="132"/>
      <c r="CF97" s="132"/>
      <c r="CG97" s="132"/>
      <c r="CH97" s="132"/>
      <c r="CI97" s="132"/>
      <c r="CJ97" s="132"/>
      <c r="CK97" s="132"/>
      <c r="CL97" s="132"/>
      <c r="CM97" s="132"/>
      <c r="CN97" s="132"/>
      <c r="CO97" s="132"/>
      <c r="CP97" s="132"/>
      <c r="CQ97" s="132"/>
      <c r="CR97" s="132"/>
      <c r="CS97" s="132"/>
      <c r="CT97" s="132"/>
      <c r="CU97" s="132"/>
      <c r="CV97" s="132"/>
      <c r="CW97" s="132"/>
      <c r="CX97" s="132"/>
      <c r="CY97" s="132"/>
      <c r="CZ97" s="132"/>
      <c r="DA97" s="132"/>
    </row>
    <row r="98" spans="1:105" s="135" customFormat="1" ht="46.5" customHeight="1" x14ac:dyDescent="0.25">
      <c r="A98" s="332" t="s">
        <v>247</v>
      </c>
      <c r="B98" s="332"/>
      <c r="C98" s="332"/>
      <c r="D98" s="332"/>
      <c r="E98" s="332"/>
      <c r="F98" s="332"/>
      <c r="G98" s="136"/>
      <c r="H98" s="136"/>
      <c r="I98" s="137"/>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c r="CL98" s="138"/>
      <c r="CM98" s="138"/>
      <c r="CN98" s="138"/>
      <c r="CO98" s="138"/>
      <c r="CP98" s="138"/>
      <c r="CQ98" s="138"/>
      <c r="CR98" s="138"/>
      <c r="CS98" s="138"/>
      <c r="CT98" s="138"/>
      <c r="CU98" s="138"/>
      <c r="CV98" s="138"/>
      <c r="CW98" s="138"/>
      <c r="CX98" s="138"/>
      <c r="CY98" s="138"/>
      <c r="CZ98" s="138"/>
      <c r="DA98" s="138"/>
    </row>
    <row r="99" spans="1:105" s="135" customFormat="1" ht="30.75" customHeight="1" x14ac:dyDescent="0.25">
      <c r="A99" s="332" t="s">
        <v>248</v>
      </c>
      <c r="B99" s="332"/>
      <c r="C99" s="332"/>
      <c r="D99" s="332"/>
      <c r="E99" s="332"/>
      <c r="F99" s="332"/>
      <c r="G99" s="136"/>
      <c r="H99" s="138"/>
      <c r="I99" s="137"/>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c r="CH99" s="138"/>
      <c r="CI99" s="138"/>
      <c r="CJ99" s="138"/>
      <c r="CK99" s="138"/>
      <c r="CL99" s="138"/>
      <c r="CM99" s="138"/>
      <c r="CN99" s="138"/>
      <c r="CO99" s="138"/>
      <c r="CP99" s="138"/>
      <c r="CQ99" s="138"/>
      <c r="CR99" s="138"/>
      <c r="CS99" s="138"/>
      <c r="CT99" s="138"/>
      <c r="CU99" s="138"/>
      <c r="CV99" s="138"/>
      <c r="CW99" s="138"/>
      <c r="CX99" s="138"/>
      <c r="CY99" s="138"/>
      <c r="CZ99" s="138"/>
      <c r="DA99" s="138"/>
    </row>
    <row r="100" spans="1:105" s="141" customFormat="1" ht="55.5" customHeight="1" x14ac:dyDescent="0.25">
      <c r="A100" s="333" t="s">
        <v>293</v>
      </c>
      <c r="B100" s="333"/>
      <c r="C100" s="333"/>
      <c r="D100" s="333"/>
      <c r="E100" s="333"/>
      <c r="F100" s="333"/>
      <c r="G100" s="139"/>
      <c r="H100" s="139"/>
      <c r="I100" s="140"/>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c r="CN100" s="139"/>
      <c r="CO100" s="139"/>
      <c r="CP100" s="139"/>
      <c r="CQ100" s="139"/>
      <c r="CR100" s="139"/>
      <c r="CS100" s="139"/>
      <c r="CT100" s="139"/>
      <c r="CU100" s="139"/>
      <c r="CV100" s="139"/>
      <c r="CW100" s="139"/>
      <c r="CX100" s="139"/>
      <c r="CY100" s="139"/>
      <c r="CZ100" s="139"/>
      <c r="DA100" s="139"/>
    </row>
    <row r="101" spans="1:105" s="135" customFormat="1" ht="36" customHeight="1" x14ac:dyDescent="0.25">
      <c r="A101" s="327" t="s">
        <v>250</v>
      </c>
      <c r="B101" s="327"/>
      <c r="C101" s="327"/>
      <c r="D101" s="327"/>
      <c r="E101" s="327"/>
      <c r="F101" s="327"/>
      <c r="G101" s="139"/>
      <c r="H101" s="142"/>
      <c r="I101" s="143"/>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c r="CN101" s="142"/>
      <c r="CO101" s="142"/>
      <c r="CP101" s="142"/>
      <c r="CQ101" s="142"/>
      <c r="CR101" s="142"/>
      <c r="CS101" s="142"/>
      <c r="CT101" s="142"/>
      <c r="CU101" s="142"/>
      <c r="CV101" s="142"/>
      <c r="CW101" s="142"/>
      <c r="CX101" s="142"/>
      <c r="CY101" s="142"/>
      <c r="CZ101" s="142"/>
      <c r="DA101" s="142"/>
    </row>
    <row r="102" spans="1:105" s="135" customFormat="1" ht="44.25" customHeight="1" x14ac:dyDescent="0.25">
      <c r="A102" s="327" t="s">
        <v>251</v>
      </c>
      <c r="B102" s="327"/>
      <c r="C102" s="327"/>
      <c r="D102" s="327"/>
      <c r="E102" s="327"/>
      <c r="F102" s="327"/>
      <c r="G102" s="139"/>
      <c r="H102" s="142"/>
      <c r="I102" s="143"/>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c r="CN102" s="142"/>
      <c r="CO102" s="142"/>
      <c r="CP102" s="142"/>
      <c r="CQ102" s="142"/>
      <c r="CR102" s="142"/>
      <c r="CS102" s="142"/>
      <c r="CT102" s="142"/>
      <c r="CU102" s="142"/>
      <c r="CV102" s="142"/>
      <c r="CW102" s="142"/>
      <c r="CX102" s="142"/>
      <c r="CY102" s="142"/>
      <c r="CZ102" s="142"/>
      <c r="DA102" s="142"/>
    </row>
  </sheetData>
  <mergeCells count="15">
    <mergeCell ref="A6:F6"/>
    <mergeCell ref="A7:F7"/>
    <mergeCell ref="A8:F8"/>
    <mergeCell ref="A9:F9"/>
    <mergeCell ref="A16:A17"/>
    <mergeCell ref="B16:B17"/>
    <mergeCell ref="D16:E16"/>
    <mergeCell ref="C16:C17"/>
    <mergeCell ref="A102:F102"/>
    <mergeCell ref="G16:G17"/>
    <mergeCell ref="D72:D76"/>
    <mergeCell ref="A98:F98"/>
    <mergeCell ref="A99:F99"/>
    <mergeCell ref="A100:F100"/>
    <mergeCell ref="A101:F10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19"/>
  <sheetViews>
    <sheetView topLeftCell="A58" zoomScale="82" zoomScaleNormal="82" workbookViewId="0">
      <selection activeCell="E59" sqref="E59"/>
    </sheetView>
  </sheetViews>
  <sheetFormatPr defaultColWidth="0.85546875" defaultRowHeight="15" x14ac:dyDescent="0.25"/>
  <cols>
    <col min="1" max="1" width="13" style="159" customWidth="1"/>
    <col min="2" max="2" width="50.28515625" style="159" customWidth="1"/>
    <col min="3" max="3" width="11" style="159" customWidth="1"/>
    <col min="4" max="4" width="27" style="159" customWidth="1"/>
    <col min="5" max="5" width="23.7109375" style="159" customWidth="1"/>
    <col min="6" max="6" width="57.7109375" style="159" customWidth="1"/>
    <col min="7" max="7" width="7.140625" style="159" customWidth="1"/>
    <col min="8" max="328" width="18.5703125" style="159" customWidth="1"/>
    <col min="329" max="503" width="0.85546875" style="159"/>
    <col min="504" max="504" width="8.85546875" style="159" customWidth="1"/>
    <col min="505" max="505" width="44" style="159" customWidth="1"/>
    <col min="506" max="506" width="11" style="159" customWidth="1"/>
    <col min="507" max="507" width="12.7109375" style="159" customWidth="1"/>
    <col min="508" max="508" width="12.5703125" style="159" customWidth="1"/>
    <col min="509" max="509" width="27.5703125" style="159" customWidth="1"/>
    <col min="510" max="510" width="0" style="159" hidden="1" customWidth="1"/>
    <col min="511" max="759" width="0.85546875" style="159"/>
    <col min="760" max="760" width="8.85546875" style="159" customWidth="1"/>
    <col min="761" max="761" width="44" style="159" customWidth="1"/>
    <col min="762" max="762" width="11" style="159" customWidth="1"/>
    <col min="763" max="763" width="12.7109375" style="159" customWidth="1"/>
    <col min="764" max="764" width="12.5703125" style="159" customWidth="1"/>
    <col min="765" max="765" width="27.5703125" style="159" customWidth="1"/>
    <col min="766" max="766" width="0" style="159" hidden="1" customWidth="1"/>
    <col min="767" max="1015" width="0.85546875" style="159"/>
    <col min="1016" max="1016" width="8.85546875" style="159" customWidth="1"/>
    <col min="1017" max="1017" width="44" style="159" customWidth="1"/>
    <col min="1018" max="1018" width="11" style="159" customWidth="1"/>
    <col min="1019" max="1019" width="12.7109375" style="159" customWidth="1"/>
    <col min="1020" max="1020" width="12.5703125" style="159" customWidth="1"/>
    <col min="1021" max="1021" width="27.5703125" style="159" customWidth="1"/>
    <col min="1022" max="1022" width="0" style="159" hidden="1" customWidth="1"/>
    <col min="1023" max="1271" width="0.85546875" style="159"/>
    <col min="1272" max="1272" width="8.85546875" style="159" customWidth="1"/>
    <col min="1273" max="1273" width="44" style="159" customWidth="1"/>
    <col min="1274" max="1274" width="11" style="159" customWidth="1"/>
    <col min="1275" max="1275" width="12.7109375" style="159" customWidth="1"/>
    <col min="1276" max="1276" width="12.5703125" style="159" customWidth="1"/>
    <col min="1277" max="1277" width="27.5703125" style="159" customWidth="1"/>
    <col min="1278" max="1278" width="0" style="159" hidden="1" customWidth="1"/>
    <col min="1279" max="1527" width="0.85546875" style="159"/>
    <col min="1528" max="1528" width="8.85546875" style="159" customWidth="1"/>
    <col min="1529" max="1529" width="44" style="159" customWidth="1"/>
    <col min="1530" max="1530" width="11" style="159" customWidth="1"/>
    <col min="1531" max="1531" width="12.7109375" style="159" customWidth="1"/>
    <col min="1532" max="1532" width="12.5703125" style="159" customWidth="1"/>
    <col min="1533" max="1533" width="27.5703125" style="159" customWidth="1"/>
    <col min="1534" max="1534" width="0" style="159" hidden="1" customWidth="1"/>
    <col min="1535" max="1783" width="0.85546875" style="159"/>
    <col min="1784" max="1784" width="8.85546875" style="159" customWidth="1"/>
    <col min="1785" max="1785" width="44" style="159" customWidth="1"/>
    <col min="1786" max="1786" width="11" style="159" customWidth="1"/>
    <col min="1787" max="1787" width="12.7109375" style="159" customWidth="1"/>
    <col min="1788" max="1788" width="12.5703125" style="159" customWidth="1"/>
    <col min="1789" max="1789" width="27.5703125" style="159" customWidth="1"/>
    <col min="1790" max="1790" width="0" style="159" hidden="1" customWidth="1"/>
    <col min="1791" max="2039" width="0.85546875" style="159"/>
    <col min="2040" max="2040" width="8.85546875" style="159" customWidth="1"/>
    <col min="2041" max="2041" width="44" style="159" customWidth="1"/>
    <col min="2042" max="2042" width="11" style="159" customWidth="1"/>
    <col min="2043" max="2043" width="12.7109375" style="159" customWidth="1"/>
    <col min="2044" max="2044" width="12.5703125" style="159" customWidth="1"/>
    <col min="2045" max="2045" width="27.5703125" style="159" customWidth="1"/>
    <col min="2046" max="2046" width="0" style="159" hidden="1" customWidth="1"/>
    <col min="2047" max="2295" width="0.85546875" style="159"/>
    <col min="2296" max="2296" width="8.85546875" style="159" customWidth="1"/>
    <col min="2297" max="2297" width="44" style="159" customWidth="1"/>
    <col min="2298" max="2298" width="11" style="159" customWidth="1"/>
    <col min="2299" max="2299" width="12.7109375" style="159" customWidth="1"/>
    <col min="2300" max="2300" width="12.5703125" style="159" customWidth="1"/>
    <col min="2301" max="2301" width="27.5703125" style="159" customWidth="1"/>
    <col min="2302" max="2302" width="0" style="159" hidden="1" customWidth="1"/>
    <col min="2303" max="2551" width="0.85546875" style="159"/>
    <col min="2552" max="2552" width="8.85546875" style="159" customWidth="1"/>
    <col min="2553" max="2553" width="44" style="159" customWidth="1"/>
    <col min="2554" max="2554" width="11" style="159" customWidth="1"/>
    <col min="2555" max="2555" width="12.7109375" style="159" customWidth="1"/>
    <col min="2556" max="2556" width="12.5703125" style="159" customWidth="1"/>
    <col min="2557" max="2557" width="27.5703125" style="159" customWidth="1"/>
    <col min="2558" max="2558" width="0" style="159" hidden="1" customWidth="1"/>
    <col min="2559" max="2807" width="0.85546875" style="159"/>
    <col min="2808" max="2808" width="8.85546875" style="159" customWidth="1"/>
    <col min="2809" max="2809" width="44" style="159" customWidth="1"/>
    <col min="2810" max="2810" width="11" style="159" customWidth="1"/>
    <col min="2811" max="2811" width="12.7109375" style="159" customWidth="1"/>
    <col min="2812" max="2812" width="12.5703125" style="159" customWidth="1"/>
    <col min="2813" max="2813" width="27.5703125" style="159" customWidth="1"/>
    <col min="2814" max="2814" width="0" style="159" hidden="1" customWidth="1"/>
    <col min="2815" max="3063" width="0.85546875" style="159"/>
    <col min="3064" max="3064" width="8.85546875" style="159" customWidth="1"/>
    <col min="3065" max="3065" width="44" style="159" customWidth="1"/>
    <col min="3066" max="3066" width="11" style="159" customWidth="1"/>
    <col min="3067" max="3067" width="12.7109375" style="159" customWidth="1"/>
    <col min="3068" max="3068" width="12.5703125" style="159" customWidth="1"/>
    <col min="3069" max="3069" width="27.5703125" style="159" customWidth="1"/>
    <col min="3070" max="3070" width="0" style="159" hidden="1" customWidth="1"/>
    <col min="3071" max="3319" width="0.85546875" style="159"/>
    <col min="3320" max="3320" width="8.85546875" style="159" customWidth="1"/>
    <col min="3321" max="3321" width="44" style="159" customWidth="1"/>
    <col min="3322" max="3322" width="11" style="159" customWidth="1"/>
    <col min="3323" max="3323" width="12.7109375" style="159" customWidth="1"/>
    <col min="3324" max="3324" width="12.5703125" style="159" customWidth="1"/>
    <col min="3325" max="3325" width="27.5703125" style="159" customWidth="1"/>
    <col min="3326" max="3326" width="0" style="159" hidden="1" customWidth="1"/>
    <col min="3327" max="3575" width="0.85546875" style="159"/>
    <col min="3576" max="3576" width="8.85546875" style="159" customWidth="1"/>
    <col min="3577" max="3577" width="44" style="159" customWidth="1"/>
    <col min="3578" max="3578" width="11" style="159" customWidth="1"/>
    <col min="3579" max="3579" width="12.7109375" style="159" customWidth="1"/>
    <col min="3580" max="3580" width="12.5703125" style="159" customWidth="1"/>
    <col min="3581" max="3581" width="27.5703125" style="159" customWidth="1"/>
    <col min="3582" max="3582" width="0" style="159" hidden="1" customWidth="1"/>
    <col min="3583" max="3831" width="0.85546875" style="159"/>
    <col min="3832" max="3832" width="8.85546875" style="159" customWidth="1"/>
    <col min="3833" max="3833" width="44" style="159" customWidth="1"/>
    <col min="3834" max="3834" width="11" style="159" customWidth="1"/>
    <col min="3835" max="3835" width="12.7109375" style="159" customWidth="1"/>
    <col min="3836" max="3836" width="12.5703125" style="159" customWidth="1"/>
    <col min="3837" max="3837" width="27.5703125" style="159" customWidth="1"/>
    <col min="3838" max="3838" width="0" style="159" hidden="1" customWidth="1"/>
    <col min="3839" max="4087" width="0.85546875" style="159"/>
    <col min="4088" max="4088" width="8.85546875" style="159" customWidth="1"/>
    <col min="4089" max="4089" width="44" style="159" customWidth="1"/>
    <col min="4090" max="4090" width="11" style="159" customWidth="1"/>
    <col min="4091" max="4091" width="12.7109375" style="159" customWidth="1"/>
    <col min="4092" max="4092" width="12.5703125" style="159" customWidth="1"/>
    <col min="4093" max="4093" width="27.5703125" style="159" customWidth="1"/>
    <col min="4094" max="4094" width="0" style="159" hidden="1" customWidth="1"/>
    <col min="4095" max="4343" width="0.85546875" style="159"/>
    <col min="4344" max="4344" width="8.85546875" style="159" customWidth="1"/>
    <col min="4345" max="4345" width="44" style="159" customWidth="1"/>
    <col min="4346" max="4346" width="11" style="159" customWidth="1"/>
    <col min="4347" max="4347" width="12.7109375" style="159" customWidth="1"/>
    <col min="4348" max="4348" width="12.5703125" style="159" customWidth="1"/>
    <col min="4349" max="4349" width="27.5703125" style="159" customWidth="1"/>
    <col min="4350" max="4350" width="0" style="159" hidden="1" customWidth="1"/>
    <col min="4351" max="4599" width="0.85546875" style="159"/>
    <col min="4600" max="4600" width="8.85546875" style="159" customWidth="1"/>
    <col min="4601" max="4601" width="44" style="159" customWidth="1"/>
    <col min="4602" max="4602" width="11" style="159" customWidth="1"/>
    <col min="4603" max="4603" width="12.7109375" style="159" customWidth="1"/>
    <col min="4604" max="4604" width="12.5703125" style="159" customWidth="1"/>
    <col min="4605" max="4605" width="27.5703125" style="159" customWidth="1"/>
    <col min="4606" max="4606" width="0" style="159" hidden="1" customWidth="1"/>
    <col min="4607" max="4855" width="0.85546875" style="159"/>
    <col min="4856" max="4856" width="8.85546875" style="159" customWidth="1"/>
    <col min="4857" max="4857" width="44" style="159" customWidth="1"/>
    <col min="4858" max="4858" width="11" style="159" customWidth="1"/>
    <col min="4859" max="4859" width="12.7109375" style="159" customWidth="1"/>
    <col min="4860" max="4860" width="12.5703125" style="159" customWidth="1"/>
    <col min="4861" max="4861" width="27.5703125" style="159" customWidth="1"/>
    <col min="4862" max="4862" width="0" style="159" hidden="1" customWidth="1"/>
    <col min="4863" max="5111" width="0.85546875" style="159"/>
    <col min="5112" max="5112" width="8.85546875" style="159" customWidth="1"/>
    <col min="5113" max="5113" width="44" style="159" customWidth="1"/>
    <col min="5114" max="5114" width="11" style="159" customWidth="1"/>
    <col min="5115" max="5115" width="12.7109375" style="159" customWidth="1"/>
    <col min="5116" max="5116" width="12.5703125" style="159" customWidth="1"/>
    <col min="5117" max="5117" width="27.5703125" style="159" customWidth="1"/>
    <col min="5118" max="5118" width="0" style="159" hidden="1" customWidth="1"/>
    <col min="5119" max="5367" width="0.85546875" style="159"/>
    <col min="5368" max="5368" width="8.85546875" style="159" customWidth="1"/>
    <col min="5369" max="5369" width="44" style="159" customWidth="1"/>
    <col min="5370" max="5370" width="11" style="159" customWidth="1"/>
    <col min="5371" max="5371" width="12.7109375" style="159" customWidth="1"/>
    <col min="5372" max="5372" width="12.5703125" style="159" customWidth="1"/>
    <col min="5373" max="5373" width="27.5703125" style="159" customWidth="1"/>
    <col min="5374" max="5374" width="0" style="159" hidden="1" customWidth="1"/>
    <col min="5375" max="5623" width="0.85546875" style="159"/>
    <col min="5624" max="5624" width="8.85546875" style="159" customWidth="1"/>
    <col min="5625" max="5625" width="44" style="159" customWidth="1"/>
    <col min="5626" max="5626" width="11" style="159" customWidth="1"/>
    <col min="5627" max="5627" width="12.7109375" style="159" customWidth="1"/>
    <col min="5628" max="5628" width="12.5703125" style="159" customWidth="1"/>
    <col min="5629" max="5629" width="27.5703125" style="159" customWidth="1"/>
    <col min="5630" max="5630" width="0" style="159" hidden="1" customWidth="1"/>
    <col min="5631" max="5879" width="0.85546875" style="159"/>
    <col min="5880" max="5880" width="8.85546875" style="159" customWidth="1"/>
    <col min="5881" max="5881" width="44" style="159" customWidth="1"/>
    <col min="5882" max="5882" width="11" style="159" customWidth="1"/>
    <col min="5883" max="5883" width="12.7109375" style="159" customWidth="1"/>
    <col min="5884" max="5884" width="12.5703125" style="159" customWidth="1"/>
    <col min="5885" max="5885" width="27.5703125" style="159" customWidth="1"/>
    <col min="5886" max="5886" width="0" style="159" hidden="1" customWidth="1"/>
    <col min="5887" max="6135" width="0.85546875" style="159"/>
    <col min="6136" max="6136" width="8.85546875" style="159" customWidth="1"/>
    <col min="6137" max="6137" width="44" style="159" customWidth="1"/>
    <col min="6138" max="6138" width="11" style="159" customWidth="1"/>
    <col min="6139" max="6139" width="12.7109375" style="159" customWidth="1"/>
    <col min="6140" max="6140" width="12.5703125" style="159" customWidth="1"/>
    <col min="6141" max="6141" width="27.5703125" style="159" customWidth="1"/>
    <col min="6142" max="6142" width="0" style="159" hidden="1" customWidth="1"/>
    <col min="6143" max="6391" width="0.85546875" style="159"/>
    <col min="6392" max="6392" width="8.85546875" style="159" customWidth="1"/>
    <col min="6393" max="6393" width="44" style="159" customWidth="1"/>
    <col min="6394" max="6394" width="11" style="159" customWidth="1"/>
    <col min="6395" max="6395" width="12.7109375" style="159" customWidth="1"/>
    <col min="6396" max="6396" width="12.5703125" style="159" customWidth="1"/>
    <col min="6397" max="6397" width="27.5703125" style="159" customWidth="1"/>
    <col min="6398" max="6398" width="0" style="159" hidden="1" customWidth="1"/>
    <col min="6399" max="6647" width="0.85546875" style="159"/>
    <col min="6648" max="6648" width="8.85546875" style="159" customWidth="1"/>
    <col min="6649" max="6649" width="44" style="159" customWidth="1"/>
    <col min="6650" max="6650" width="11" style="159" customWidth="1"/>
    <col min="6651" max="6651" width="12.7109375" style="159" customWidth="1"/>
    <col min="6652" max="6652" width="12.5703125" style="159" customWidth="1"/>
    <col min="6653" max="6653" width="27.5703125" style="159" customWidth="1"/>
    <col min="6654" max="6654" width="0" style="159" hidden="1" customWidth="1"/>
    <col min="6655" max="6903" width="0.85546875" style="159"/>
    <col min="6904" max="6904" width="8.85546875" style="159" customWidth="1"/>
    <col min="6905" max="6905" width="44" style="159" customWidth="1"/>
    <col min="6906" max="6906" width="11" style="159" customWidth="1"/>
    <col min="6907" max="6907" width="12.7109375" style="159" customWidth="1"/>
    <col min="6908" max="6908" width="12.5703125" style="159" customWidth="1"/>
    <col min="6909" max="6909" width="27.5703125" style="159" customWidth="1"/>
    <col min="6910" max="6910" width="0" style="159" hidden="1" customWidth="1"/>
    <col min="6911" max="7159" width="0.85546875" style="159"/>
    <col min="7160" max="7160" width="8.85546875" style="159" customWidth="1"/>
    <col min="7161" max="7161" width="44" style="159" customWidth="1"/>
    <col min="7162" max="7162" width="11" style="159" customWidth="1"/>
    <col min="7163" max="7163" width="12.7109375" style="159" customWidth="1"/>
    <col min="7164" max="7164" width="12.5703125" style="159" customWidth="1"/>
    <col min="7165" max="7165" width="27.5703125" style="159" customWidth="1"/>
    <col min="7166" max="7166" width="0" style="159" hidden="1" customWidth="1"/>
    <col min="7167" max="7415" width="0.85546875" style="159"/>
    <col min="7416" max="7416" width="8.85546875" style="159" customWidth="1"/>
    <col min="7417" max="7417" width="44" style="159" customWidth="1"/>
    <col min="7418" max="7418" width="11" style="159" customWidth="1"/>
    <col min="7419" max="7419" width="12.7109375" style="159" customWidth="1"/>
    <col min="7420" max="7420" width="12.5703125" style="159" customWidth="1"/>
    <col min="7421" max="7421" width="27.5703125" style="159" customWidth="1"/>
    <col min="7422" max="7422" width="0" style="159" hidden="1" customWidth="1"/>
    <col min="7423" max="7671" width="0.85546875" style="159"/>
    <col min="7672" max="7672" width="8.85546875" style="159" customWidth="1"/>
    <col min="7673" max="7673" width="44" style="159" customWidth="1"/>
    <col min="7674" max="7674" width="11" style="159" customWidth="1"/>
    <col min="7675" max="7675" width="12.7109375" style="159" customWidth="1"/>
    <col min="7676" max="7676" width="12.5703125" style="159" customWidth="1"/>
    <col min="7677" max="7677" width="27.5703125" style="159" customWidth="1"/>
    <col min="7678" max="7678" width="0" style="159" hidden="1" customWidth="1"/>
    <col min="7679" max="7927" width="0.85546875" style="159"/>
    <col min="7928" max="7928" width="8.85546875" style="159" customWidth="1"/>
    <col min="7929" max="7929" width="44" style="159" customWidth="1"/>
    <col min="7930" max="7930" width="11" style="159" customWidth="1"/>
    <col min="7931" max="7931" width="12.7109375" style="159" customWidth="1"/>
    <col min="7932" max="7932" width="12.5703125" style="159" customWidth="1"/>
    <col min="7933" max="7933" width="27.5703125" style="159" customWidth="1"/>
    <col min="7934" max="7934" width="0" style="159" hidden="1" customWidth="1"/>
    <col min="7935" max="8183" width="0.85546875" style="159"/>
    <col min="8184" max="8184" width="8.85546875" style="159" customWidth="1"/>
    <col min="8185" max="8185" width="44" style="159" customWidth="1"/>
    <col min="8186" max="8186" width="11" style="159" customWidth="1"/>
    <col min="8187" max="8187" width="12.7109375" style="159" customWidth="1"/>
    <col min="8188" max="8188" width="12.5703125" style="159" customWidth="1"/>
    <col min="8189" max="8189" width="27.5703125" style="159" customWidth="1"/>
    <col min="8190" max="8190" width="0" style="159" hidden="1" customWidth="1"/>
    <col min="8191" max="8439" width="0.85546875" style="159"/>
    <col min="8440" max="8440" width="8.85546875" style="159" customWidth="1"/>
    <col min="8441" max="8441" width="44" style="159" customWidth="1"/>
    <col min="8442" max="8442" width="11" style="159" customWidth="1"/>
    <col min="8443" max="8443" width="12.7109375" style="159" customWidth="1"/>
    <col min="8444" max="8444" width="12.5703125" style="159" customWidth="1"/>
    <col min="8445" max="8445" width="27.5703125" style="159" customWidth="1"/>
    <col min="8446" max="8446" width="0" style="159" hidden="1" customWidth="1"/>
    <col min="8447" max="8695" width="0.85546875" style="159"/>
    <col min="8696" max="8696" width="8.85546875" style="159" customWidth="1"/>
    <col min="8697" max="8697" width="44" style="159" customWidth="1"/>
    <col min="8698" max="8698" width="11" style="159" customWidth="1"/>
    <col min="8699" max="8699" width="12.7109375" style="159" customWidth="1"/>
    <col min="8700" max="8700" width="12.5703125" style="159" customWidth="1"/>
    <col min="8701" max="8701" width="27.5703125" style="159" customWidth="1"/>
    <col min="8702" max="8702" width="0" style="159" hidden="1" customWidth="1"/>
    <col min="8703" max="8951" width="0.85546875" style="159"/>
    <col min="8952" max="8952" width="8.85546875" style="159" customWidth="1"/>
    <col min="8953" max="8953" width="44" style="159" customWidth="1"/>
    <col min="8954" max="8954" width="11" style="159" customWidth="1"/>
    <col min="8955" max="8955" width="12.7109375" style="159" customWidth="1"/>
    <col min="8956" max="8956" width="12.5703125" style="159" customWidth="1"/>
    <col min="8957" max="8957" width="27.5703125" style="159" customWidth="1"/>
    <col min="8958" max="8958" width="0" style="159" hidden="1" customWidth="1"/>
    <col min="8959" max="9207" width="0.85546875" style="159"/>
    <col min="9208" max="9208" width="8.85546875" style="159" customWidth="1"/>
    <col min="9209" max="9209" width="44" style="159" customWidth="1"/>
    <col min="9210" max="9210" width="11" style="159" customWidth="1"/>
    <col min="9211" max="9211" width="12.7109375" style="159" customWidth="1"/>
    <col min="9212" max="9212" width="12.5703125" style="159" customWidth="1"/>
    <col min="9213" max="9213" width="27.5703125" style="159" customWidth="1"/>
    <col min="9214" max="9214" width="0" style="159" hidden="1" customWidth="1"/>
    <col min="9215" max="9463" width="0.85546875" style="159"/>
    <col min="9464" max="9464" width="8.85546875" style="159" customWidth="1"/>
    <col min="9465" max="9465" width="44" style="159" customWidth="1"/>
    <col min="9466" max="9466" width="11" style="159" customWidth="1"/>
    <col min="9467" max="9467" width="12.7109375" style="159" customWidth="1"/>
    <col min="9468" max="9468" width="12.5703125" style="159" customWidth="1"/>
    <col min="9469" max="9469" width="27.5703125" style="159" customWidth="1"/>
    <col min="9470" max="9470" width="0" style="159" hidden="1" customWidth="1"/>
    <col min="9471" max="9719" width="0.85546875" style="159"/>
    <col min="9720" max="9720" width="8.85546875" style="159" customWidth="1"/>
    <col min="9721" max="9721" width="44" style="159" customWidth="1"/>
    <col min="9722" max="9722" width="11" style="159" customWidth="1"/>
    <col min="9723" max="9723" width="12.7109375" style="159" customWidth="1"/>
    <col min="9724" max="9724" width="12.5703125" style="159" customWidth="1"/>
    <col min="9725" max="9725" width="27.5703125" style="159" customWidth="1"/>
    <col min="9726" max="9726" width="0" style="159" hidden="1" customWidth="1"/>
    <col min="9727" max="9975" width="0.85546875" style="159"/>
    <col min="9976" max="9976" width="8.85546875" style="159" customWidth="1"/>
    <col min="9977" max="9977" width="44" style="159" customWidth="1"/>
    <col min="9978" max="9978" width="11" style="159" customWidth="1"/>
    <col min="9979" max="9979" width="12.7109375" style="159" customWidth="1"/>
    <col min="9980" max="9980" width="12.5703125" style="159" customWidth="1"/>
    <col min="9981" max="9981" width="27.5703125" style="159" customWidth="1"/>
    <col min="9982" max="9982" width="0" style="159" hidden="1" customWidth="1"/>
    <col min="9983" max="10231" width="0.85546875" style="159"/>
    <col min="10232" max="10232" width="8.85546875" style="159" customWidth="1"/>
    <col min="10233" max="10233" width="44" style="159" customWidth="1"/>
    <col min="10234" max="10234" width="11" style="159" customWidth="1"/>
    <col min="10235" max="10235" width="12.7109375" style="159" customWidth="1"/>
    <col min="10236" max="10236" width="12.5703125" style="159" customWidth="1"/>
    <col min="10237" max="10237" width="27.5703125" style="159" customWidth="1"/>
    <col min="10238" max="10238" width="0" style="159" hidden="1" customWidth="1"/>
    <col min="10239" max="10487" width="0.85546875" style="159"/>
    <col min="10488" max="10488" width="8.85546875" style="159" customWidth="1"/>
    <col min="10489" max="10489" width="44" style="159" customWidth="1"/>
    <col min="10490" max="10490" width="11" style="159" customWidth="1"/>
    <col min="10491" max="10491" width="12.7109375" style="159" customWidth="1"/>
    <col min="10492" max="10492" width="12.5703125" style="159" customWidth="1"/>
    <col min="10493" max="10493" width="27.5703125" style="159" customWidth="1"/>
    <col min="10494" max="10494" width="0" style="159" hidden="1" customWidth="1"/>
    <col min="10495" max="10743" width="0.85546875" style="159"/>
    <col min="10744" max="10744" width="8.85546875" style="159" customWidth="1"/>
    <col min="10745" max="10745" width="44" style="159" customWidth="1"/>
    <col min="10746" max="10746" width="11" style="159" customWidth="1"/>
    <col min="10747" max="10747" width="12.7109375" style="159" customWidth="1"/>
    <col min="10748" max="10748" width="12.5703125" style="159" customWidth="1"/>
    <col min="10749" max="10749" width="27.5703125" style="159" customWidth="1"/>
    <col min="10750" max="10750" width="0" style="159" hidden="1" customWidth="1"/>
    <col min="10751" max="10999" width="0.85546875" style="159"/>
    <col min="11000" max="11000" width="8.85546875" style="159" customWidth="1"/>
    <col min="11001" max="11001" width="44" style="159" customWidth="1"/>
    <col min="11002" max="11002" width="11" style="159" customWidth="1"/>
    <col min="11003" max="11003" width="12.7109375" style="159" customWidth="1"/>
    <col min="11004" max="11004" width="12.5703125" style="159" customWidth="1"/>
    <col min="11005" max="11005" width="27.5703125" style="159" customWidth="1"/>
    <col min="11006" max="11006" width="0" style="159" hidden="1" customWidth="1"/>
    <col min="11007" max="11255" width="0.85546875" style="159"/>
    <col min="11256" max="11256" width="8.85546875" style="159" customWidth="1"/>
    <col min="11257" max="11257" width="44" style="159" customWidth="1"/>
    <col min="11258" max="11258" width="11" style="159" customWidth="1"/>
    <col min="11259" max="11259" width="12.7109375" style="159" customWidth="1"/>
    <col min="11260" max="11260" width="12.5703125" style="159" customWidth="1"/>
    <col min="11261" max="11261" width="27.5703125" style="159" customWidth="1"/>
    <col min="11262" max="11262" width="0" style="159" hidden="1" customWidth="1"/>
    <col min="11263" max="11511" width="0.85546875" style="159"/>
    <col min="11512" max="11512" width="8.85546875" style="159" customWidth="1"/>
    <col min="11513" max="11513" width="44" style="159" customWidth="1"/>
    <col min="11514" max="11514" width="11" style="159" customWidth="1"/>
    <col min="11515" max="11515" width="12.7109375" style="159" customWidth="1"/>
    <col min="11516" max="11516" width="12.5703125" style="159" customWidth="1"/>
    <col min="11517" max="11517" width="27.5703125" style="159" customWidth="1"/>
    <col min="11518" max="11518" width="0" style="159" hidden="1" customWidth="1"/>
    <col min="11519" max="11767" width="0.85546875" style="159"/>
    <col min="11768" max="11768" width="8.85546875" style="159" customWidth="1"/>
    <col min="11769" max="11769" width="44" style="159" customWidth="1"/>
    <col min="11770" max="11770" width="11" style="159" customWidth="1"/>
    <col min="11771" max="11771" width="12.7109375" style="159" customWidth="1"/>
    <col min="11772" max="11772" width="12.5703125" style="159" customWidth="1"/>
    <col min="11773" max="11773" width="27.5703125" style="159" customWidth="1"/>
    <col min="11774" max="11774" width="0" style="159" hidden="1" customWidth="1"/>
    <col min="11775" max="12023" width="0.85546875" style="159"/>
    <col min="12024" max="12024" width="8.85546875" style="159" customWidth="1"/>
    <col min="12025" max="12025" width="44" style="159" customWidth="1"/>
    <col min="12026" max="12026" width="11" style="159" customWidth="1"/>
    <col min="12027" max="12027" width="12.7109375" style="159" customWidth="1"/>
    <col min="12028" max="12028" width="12.5703125" style="159" customWidth="1"/>
    <col min="12029" max="12029" width="27.5703125" style="159" customWidth="1"/>
    <col min="12030" max="12030" width="0" style="159" hidden="1" customWidth="1"/>
    <col min="12031" max="12279" width="0.85546875" style="159"/>
    <col min="12280" max="12280" width="8.85546875" style="159" customWidth="1"/>
    <col min="12281" max="12281" width="44" style="159" customWidth="1"/>
    <col min="12282" max="12282" width="11" style="159" customWidth="1"/>
    <col min="12283" max="12283" width="12.7109375" style="159" customWidth="1"/>
    <col min="12284" max="12284" width="12.5703125" style="159" customWidth="1"/>
    <col min="12285" max="12285" width="27.5703125" style="159" customWidth="1"/>
    <col min="12286" max="12286" width="0" style="159" hidden="1" customWidth="1"/>
    <col min="12287" max="12535" width="0.85546875" style="159"/>
    <col min="12536" max="12536" width="8.85546875" style="159" customWidth="1"/>
    <col min="12537" max="12537" width="44" style="159" customWidth="1"/>
    <col min="12538" max="12538" width="11" style="159" customWidth="1"/>
    <col min="12539" max="12539" width="12.7109375" style="159" customWidth="1"/>
    <col min="12540" max="12540" width="12.5703125" style="159" customWidth="1"/>
    <col min="12541" max="12541" width="27.5703125" style="159" customWidth="1"/>
    <col min="12542" max="12542" width="0" style="159" hidden="1" customWidth="1"/>
    <col min="12543" max="12791" width="0.85546875" style="159"/>
    <col min="12792" max="12792" width="8.85546875" style="159" customWidth="1"/>
    <col min="12793" max="12793" width="44" style="159" customWidth="1"/>
    <col min="12794" max="12794" width="11" style="159" customWidth="1"/>
    <col min="12795" max="12795" width="12.7109375" style="159" customWidth="1"/>
    <col min="12796" max="12796" width="12.5703125" style="159" customWidth="1"/>
    <col min="12797" max="12797" width="27.5703125" style="159" customWidth="1"/>
    <col min="12798" max="12798" width="0" style="159" hidden="1" customWidth="1"/>
    <col min="12799" max="13047" width="0.85546875" style="159"/>
    <col min="13048" max="13048" width="8.85546875" style="159" customWidth="1"/>
    <col min="13049" max="13049" width="44" style="159" customWidth="1"/>
    <col min="13050" max="13050" width="11" style="159" customWidth="1"/>
    <col min="13051" max="13051" width="12.7109375" style="159" customWidth="1"/>
    <col min="13052" max="13052" width="12.5703125" style="159" customWidth="1"/>
    <col min="13053" max="13053" width="27.5703125" style="159" customWidth="1"/>
    <col min="13054" max="13054" width="0" style="159" hidden="1" customWidth="1"/>
    <col min="13055" max="13303" width="0.85546875" style="159"/>
    <col min="13304" max="13304" width="8.85546875" style="159" customWidth="1"/>
    <col min="13305" max="13305" width="44" style="159" customWidth="1"/>
    <col min="13306" max="13306" width="11" style="159" customWidth="1"/>
    <col min="13307" max="13307" width="12.7109375" style="159" customWidth="1"/>
    <col min="13308" max="13308" width="12.5703125" style="159" customWidth="1"/>
    <col min="13309" max="13309" width="27.5703125" style="159" customWidth="1"/>
    <col min="13310" max="13310" width="0" style="159" hidden="1" customWidth="1"/>
    <col min="13311" max="13559" width="0.85546875" style="159"/>
    <col min="13560" max="13560" width="8.85546875" style="159" customWidth="1"/>
    <col min="13561" max="13561" width="44" style="159" customWidth="1"/>
    <col min="13562" max="13562" width="11" style="159" customWidth="1"/>
    <col min="13563" max="13563" width="12.7109375" style="159" customWidth="1"/>
    <col min="13564" max="13564" width="12.5703125" style="159" customWidth="1"/>
    <col min="13565" max="13565" width="27.5703125" style="159" customWidth="1"/>
    <col min="13566" max="13566" width="0" style="159" hidden="1" customWidth="1"/>
    <col min="13567" max="13815" width="0.85546875" style="159"/>
    <col min="13816" max="13816" width="8.85546875" style="159" customWidth="1"/>
    <col min="13817" max="13817" width="44" style="159" customWidth="1"/>
    <col min="13818" max="13818" width="11" style="159" customWidth="1"/>
    <col min="13819" max="13819" width="12.7109375" style="159" customWidth="1"/>
    <col min="13820" max="13820" width="12.5703125" style="159" customWidth="1"/>
    <col min="13821" max="13821" width="27.5703125" style="159" customWidth="1"/>
    <col min="13822" max="13822" width="0" style="159" hidden="1" customWidth="1"/>
    <col min="13823" max="14071" width="0.85546875" style="159"/>
    <col min="14072" max="14072" width="8.85546875" style="159" customWidth="1"/>
    <col min="14073" max="14073" width="44" style="159" customWidth="1"/>
    <col min="14074" max="14074" width="11" style="159" customWidth="1"/>
    <col min="14075" max="14075" width="12.7109375" style="159" customWidth="1"/>
    <col min="14076" max="14076" width="12.5703125" style="159" customWidth="1"/>
    <col min="14077" max="14077" width="27.5703125" style="159" customWidth="1"/>
    <col min="14078" max="14078" width="0" style="159" hidden="1" customWidth="1"/>
    <col min="14079" max="14327" width="0.85546875" style="159"/>
    <col min="14328" max="14328" width="8.85546875" style="159" customWidth="1"/>
    <col min="14329" max="14329" width="44" style="159" customWidth="1"/>
    <col min="14330" max="14330" width="11" style="159" customWidth="1"/>
    <col min="14331" max="14331" width="12.7109375" style="159" customWidth="1"/>
    <col min="14332" max="14332" width="12.5703125" style="159" customWidth="1"/>
    <col min="14333" max="14333" width="27.5703125" style="159" customWidth="1"/>
    <col min="14334" max="14334" width="0" style="159" hidden="1" customWidth="1"/>
    <col min="14335" max="14583" width="0.85546875" style="159"/>
    <col min="14584" max="14584" width="8.85546875" style="159" customWidth="1"/>
    <col min="14585" max="14585" width="44" style="159" customWidth="1"/>
    <col min="14586" max="14586" width="11" style="159" customWidth="1"/>
    <col min="14587" max="14587" width="12.7109375" style="159" customWidth="1"/>
    <col min="14588" max="14588" width="12.5703125" style="159" customWidth="1"/>
    <col min="14589" max="14589" width="27.5703125" style="159" customWidth="1"/>
    <col min="14590" max="14590" width="0" style="159" hidden="1" customWidth="1"/>
    <col min="14591" max="14839" width="0.85546875" style="159"/>
    <col min="14840" max="14840" width="8.85546875" style="159" customWidth="1"/>
    <col min="14841" max="14841" width="44" style="159" customWidth="1"/>
    <col min="14842" max="14842" width="11" style="159" customWidth="1"/>
    <col min="14843" max="14843" width="12.7109375" style="159" customWidth="1"/>
    <col min="14844" max="14844" width="12.5703125" style="159" customWidth="1"/>
    <col min="14845" max="14845" width="27.5703125" style="159" customWidth="1"/>
    <col min="14846" max="14846" width="0" style="159" hidden="1" customWidth="1"/>
    <col min="14847" max="15095" width="0.85546875" style="159"/>
    <col min="15096" max="15096" width="8.85546875" style="159" customWidth="1"/>
    <col min="15097" max="15097" width="44" style="159" customWidth="1"/>
    <col min="15098" max="15098" width="11" style="159" customWidth="1"/>
    <col min="15099" max="15099" width="12.7109375" style="159" customWidth="1"/>
    <col min="15100" max="15100" width="12.5703125" style="159" customWidth="1"/>
    <col min="15101" max="15101" width="27.5703125" style="159" customWidth="1"/>
    <col min="15102" max="15102" width="0" style="159" hidden="1" customWidth="1"/>
    <col min="15103" max="15351" width="0.85546875" style="159"/>
    <col min="15352" max="15352" width="8.85546875" style="159" customWidth="1"/>
    <col min="15353" max="15353" width="44" style="159" customWidth="1"/>
    <col min="15354" max="15354" width="11" style="159" customWidth="1"/>
    <col min="15355" max="15355" width="12.7109375" style="159" customWidth="1"/>
    <col min="15356" max="15356" width="12.5703125" style="159" customWidth="1"/>
    <col min="15357" max="15357" width="27.5703125" style="159" customWidth="1"/>
    <col min="15358" max="15358" width="0" style="159" hidden="1" customWidth="1"/>
    <col min="15359" max="15607" width="0.85546875" style="159"/>
    <col min="15608" max="15608" width="8.85546875" style="159" customWidth="1"/>
    <col min="15609" max="15609" width="44" style="159" customWidth="1"/>
    <col min="15610" max="15610" width="11" style="159" customWidth="1"/>
    <col min="15611" max="15611" width="12.7109375" style="159" customWidth="1"/>
    <col min="15612" max="15612" width="12.5703125" style="159" customWidth="1"/>
    <col min="15613" max="15613" width="27.5703125" style="159" customWidth="1"/>
    <col min="15614" max="15614" width="0" style="159" hidden="1" customWidth="1"/>
    <col min="15615" max="15863" width="0.85546875" style="159"/>
    <col min="15864" max="15864" width="8.85546875" style="159" customWidth="1"/>
    <col min="15865" max="15865" width="44" style="159" customWidth="1"/>
    <col min="15866" max="15866" width="11" style="159" customWidth="1"/>
    <col min="15867" max="15867" width="12.7109375" style="159" customWidth="1"/>
    <col min="15868" max="15868" width="12.5703125" style="159" customWidth="1"/>
    <col min="15869" max="15869" width="27.5703125" style="159" customWidth="1"/>
    <col min="15870" max="15870" width="0" style="159" hidden="1" customWidth="1"/>
    <col min="15871" max="16119" width="0.85546875" style="159"/>
    <col min="16120" max="16120" width="8.85546875" style="159" customWidth="1"/>
    <col min="16121" max="16121" width="44" style="159" customWidth="1"/>
    <col min="16122" max="16122" width="11" style="159" customWidth="1"/>
    <col min="16123" max="16123" width="12.7109375" style="159" customWidth="1"/>
    <col min="16124" max="16124" width="12.5703125" style="159" customWidth="1"/>
    <col min="16125" max="16125" width="27.5703125" style="159" customWidth="1"/>
    <col min="16126" max="16126" width="0" style="159" hidden="1" customWidth="1"/>
    <col min="16127" max="16384" width="0.85546875" style="159"/>
  </cols>
  <sheetData>
    <row r="1" spans="1:6" s="157" customFormat="1" ht="12" customHeight="1" x14ac:dyDescent="0.2">
      <c r="E1" s="158" t="s">
        <v>252</v>
      </c>
    </row>
    <row r="2" spans="1:6" s="157" customFormat="1" ht="12" customHeight="1" x14ac:dyDescent="0.2">
      <c r="E2" s="158" t="s">
        <v>253</v>
      </c>
    </row>
    <row r="3" spans="1:6" s="157" customFormat="1" ht="12" customHeight="1" x14ac:dyDescent="0.2">
      <c r="E3" s="158" t="s">
        <v>2</v>
      </c>
    </row>
    <row r="4" spans="1:6" ht="21" customHeight="1" x14ac:dyDescent="0.25"/>
    <row r="5" spans="1:6" s="88" customFormat="1" ht="14.25" customHeight="1" x14ac:dyDescent="0.25">
      <c r="A5" s="345" t="s">
        <v>3</v>
      </c>
      <c r="B5" s="345"/>
      <c r="C5" s="345"/>
      <c r="D5" s="345"/>
      <c r="E5" s="345"/>
      <c r="F5" s="345"/>
    </row>
    <row r="6" spans="1:6" s="88" customFormat="1" ht="14.25" customHeight="1" x14ac:dyDescent="0.25">
      <c r="A6" s="345" t="s">
        <v>4</v>
      </c>
      <c r="B6" s="345"/>
      <c r="C6" s="345"/>
      <c r="D6" s="345"/>
      <c r="E6" s="345"/>
      <c r="F6" s="345"/>
    </row>
    <row r="7" spans="1:6" s="88" customFormat="1" ht="14.25" customHeight="1" x14ac:dyDescent="0.25">
      <c r="A7" s="345" t="s">
        <v>5</v>
      </c>
      <c r="B7" s="345"/>
      <c r="C7" s="345"/>
      <c r="D7" s="345"/>
      <c r="E7" s="345"/>
      <c r="F7" s="345"/>
    </row>
    <row r="8" spans="1:6" s="88" customFormat="1" ht="14.25" customHeight="1" x14ac:dyDescent="0.25">
      <c r="A8" s="345" t="s">
        <v>6</v>
      </c>
      <c r="B8" s="345"/>
      <c r="C8" s="345"/>
      <c r="D8" s="345"/>
      <c r="E8" s="345"/>
      <c r="F8" s="345"/>
    </row>
    <row r="9" spans="1:6" ht="21" customHeight="1" x14ac:dyDescent="0.25">
      <c r="A9" s="88"/>
      <c r="B9" s="88"/>
      <c r="C9" s="88"/>
      <c r="D9" s="88"/>
      <c r="E9" s="88"/>
      <c r="F9" s="88"/>
    </row>
    <row r="10" spans="1:6" ht="15.75" x14ac:dyDescent="0.25">
      <c r="A10" s="160" t="s">
        <v>337</v>
      </c>
      <c r="B10" s="88"/>
      <c r="C10" s="161" t="s">
        <v>338</v>
      </c>
      <c r="D10" s="161"/>
      <c r="E10" s="161"/>
      <c r="F10" s="88"/>
    </row>
    <row r="11" spans="1:6" ht="15.75" x14ac:dyDescent="0.25">
      <c r="A11" s="160" t="s">
        <v>207</v>
      </c>
      <c r="B11" s="346" t="s">
        <v>208</v>
      </c>
      <c r="C11" s="346"/>
      <c r="D11" s="162"/>
      <c r="E11" s="162"/>
      <c r="F11" s="88"/>
    </row>
    <row r="12" spans="1:6" ht="15.75" x14ac:dyDescent="0.25">
      <c r="A12" s="160" t="s">
        <v>209</v>
      </c>
      <c r="B12" s="347" t="s">
        <v>295</v>
      </c>
      <c r="C12" s="347"/>
      <c r="D12" s="88"/>
      <c r="E12" s="88"/>
      <c r="F12" s="88"/>
    </row>
    <row r="13" spans="1:6" ht="15.75" x14ac:dyDescent="0.25">
      <c r="A13" s="160" t="s">
        <v>211</v>
      </c>
      <c r="B13" s="88"/>
      <c r="C13" s="88" t="s">
        <v>339</v>
      </c>
      <c r="D13" s="88"/>
      <c r="E13" s="88"/>
      <c r="F13" s="88"/>
    </row>
    <row r="14" spans="1:6" ht="15" customHeight="1" x14ac:dyDescent="0.25">
      <c r="A14" s="88"/>
      <c r="B14" s="88"/>
      <c r="C14" s="88"/>
      <c r="D14" s="88"/>
      <c r="E14" s="88"/>
      <c r="F14" s="88"/>
    </row>
    <row r="15" spans="1:6" s="164" customFormat="1" ht="15.75" x14ac:dyDescent="0.2">
      <c r="A15" s="348" t="s">
        <v>11</v>
      </c>
      <c r="B15" s="348" t="s">
        <v>12</v>
      </c>
      <c r="C15" s="348" t="s">
        <v>213</v>
      </c>
      <c r="D15" s="350">
        <v>2020</v>
      </c>
      <c r="E15" s="351"/>
      <c r="F15" s="352" t="s">
        <v>14</v>
      </c>
    </row>
    <row r="16" spans="1:6" s="164" customFormat="1" ht="15.75" x14ac:dyDescent="0.2">
      <c r="A16" s="349"/>
      <c r="B16" s="349"/>
      <c r="C16" s="349"/>
      <c r="D16" s="127" t="s">
        <v>184</v>
      </c>
      <c r="E16" s="127" t="s">
        <v>17</v>
      </c>
      <c r="F16" s="352"/>
    </row>
    <row r="17" spans="1:6" s="164" customFormat="1" ht="15.75" x14ac:dyDescent="0.2">
      <c r="A17" s="165" t="s">
        <v>18</v>
      </c>
      <c r="B17" s="166" t="s">
        <v>19</v>
      </c>
      <c r="C17" s="127" t="s">
        <v>20</v>
      </c>
      <c r="D17" s="127" t="s">
        <v>20</v>
      </c>
      <c r="E17" s="127" t="s">
        <v>20</v>
      </c>
      <c r="F17" s="167" t="s">
        <v>20</v>
      </c>
    </row>
    <row r="18" spans="1:6" s="168" customFormat="1" ht="15.75" x14ac:dyDescent="0.2">
      <c r="A18" s="165" t="s">
        <v>21</v>
      </c>
      <c r="B18" s="166" t="s">
        <v>22</v>
      </c>
      <c r="C18" s="127" t="s">
        <v>23</v>
      </c>
      <c r="D18" s="239">
        <f>D19+D41+D66</f>
        <v>4825519.3821916981</v>
      </c>
      <c r="E18" s="239">
        <v>4886457.0626999997</v>
      </c>
      <c r="F18" s="166"/>
    </row>
    <row r="19" spans="1:6" s="164" customFormat="1" ht="15.75" x14ac:dyDescent="0.2">
      <c r="A19" s="165" t="s">
        <v>24</v>
      </c>
      <c r="B19" s="166" t="s">
        <v>25</v>
      </c>
      <c r="C19" s="127" t="s">
        <v>23</v>
      </c>
      <c r="D19" s="239">
        <f>D20+D25+D29+D39+D40</f>
        <v>2071838.8582461071</v>
      </c>
      <c r="E19" s="239">
        <f>E20+E25+E29+E39+E40</f>
        <v>2184550.2116100001</v>
      </c>
      <c r="F19" s="169"/>
    </row>
    <row r="20" spans="1:6" s="164" customFormat="1" ht="15.75" x14ac:dyDescent="0.2">
      <c r="A20" s="165" t="s">
        <v>26</v>
      </c>
      <c r="B20" s="166" t="s">
        <v>27</v>
      </c>
      <c r="C20" s="127" t="s">
        <v>23</v>
      </c>
      <c r="D20" s="239">
        <f>D21+D22+D23</f>
        <v>173046.16958793148</v>
      </c>
      <c r="E20" s="239">
        <f>E21+E22+E23</f>
        <v>447182.17166999995</v>
      </c>
      <c r="F20" s="166"/>
    </row>
    <row r="21" spans="1:6" s="164" customFormat="1" ht="31.5" x14ac:dyDescent="0.2">
      <c r="A21" s="165" t="s">
        <v>28</v>
      </c>
      <c r="B21" s="166" t="s">
        <v>29</v>
      </c>
      <c r="C21" s="127" t="s">
        <v>23</v>
      </c>
      <c r="D21" s="239">
        <v>160303.87024751131</v>
      </c>
      <c r="E21" s="239">
        <v>148749.34654999996</v>
      </c>
      <c r="F21" s="166"/>
    </row>
    <row r="22" spans="1:6" s="164" customFormat="1" ht="75" x14ac:dyDescent="0.2">
      <c r="A22" s="165" t="s">
        <v>30</v>
      </c>
      <c r="B22" s="166" t="s">
        <v>31</v>
      </c>
      <c r="C22" s="127" t="s">
        <v>23</v>
      </c>
      <c r="D22" s="239"/>
      <c r="E22" s="239">
        <v>245611.06490999999</v>
      </c>
      <c r="F22" s="170" t="s">
        <v>514</v>
      </c>
    </row>
    <row r="23" spans="1:6" s="164" customFormat="1" ht="63" x14ac:dyDescent="0.2">
      <c r="A23" s="165" t="s">
        <v>33</v>
      </c>
      <c r="B23" s="166" t="s">
        <v>34</v>
      </c>
      <c r="C23" s="127" t="s">
        <v>23</v>
      </c>
      <c r="D23" s="239">
        <v>12742.299340420172</v>
      </c>
      <c r="E23" s="239">
        <v>52821.760209999993</v>
      </c>
      <c r="F23" s="170" t="s">
        <v>341</v>
      </c>
    </row>
    <row r="24" spans="1:6" s="164" customFormat="1" ht="60" x14ac:dyDescent="0.2">
      <c r="A24" s="165" t="s">
        <v>36</v>
      </c>
      <c r="B24" s="166" t="s">
        <v>37</v>
      </c>
      <c r="C24" s="127" t="s">
        <v>23</v>
      </c>
      <c r="D24" s="239"/>
      <c r="E24" s="239">
        <v>38841.440019999995</v>
      </c>
      <c r="F24" s="170" t="s">
        <v>340</v>
      </c>
    </row>
    <row r="25" spans="1:6" s="164" customFormat="1" ht="15.75" x14ac:dyDescent="0.2">
      <c r="A25" s="165" t="s">
        <v>38</v>
      </c>
      <c r="B25" s="166" t="s">
        <v>39</v>
      </c>
      <c r="C25" s="127" t="s">
        <v>23</v>
      </c>
      <c r="D25" s="239">
        <v>1401072.20285695</v>
      </c>
      <c r="E25" s="239">
        <v>1467441.4495600001</v>
      </c>
      <c r="F25" s="170"/>
    </row>
    <row r="26" spans="1:6" s="164" customFormat="1" ht="15.75" x14ac:dyDescent="0.2">
      <c r="A26" s="165"/>
      <c r="B26" s="247" t="s">
        <v>342</v>
      </c>
      <c r="C26" s="248"/>
      <c r="D26" s="249"/>
      <c r="E26" s="249">
        <v>1461628.08715</v>
      </c>
      <c r="F26" s="170"/>
    </row>
    <row r="27" spans="1:6" s="164" customFormat="1" ht="15.75" x14ac:dyDescent="0.2">
      <c r="A27" s="165"/>
      <c r="B27" s="247" t="s">
        <v>343</v>
      </c>
      <c r="C27" s="248"/>
      <c r="D27" s="249"/>
      <c r="E27" s="249">
        <v>5813.3624099999997</v>
      </c>
      <c r="F27" s="170"/>
    </row>
    <row r="28" spans="1:6" s="164" customFormat="1" ht="15.75" x14ac:dyDescent="0.2">
      <c r="A28" s="165" t="s">
        <v>41</v>
      </c>
      <c r="B28" s="166" t="s">
        <v>37</v>
      </c>
      <c r="C28" s="127" t="s">
        <v>23</v>
      </c>
      <c r="D28" s="240"/>
      <c r="E28" s="239">
        <v>166282.16776000001</v>
      </c>
      <c r="F28" s="170"/>
    </row>
    <row r="29" spans="1:6" s="164" customFormat="1" ht="31.5" x14ac:dyDescent="0.2">
      <c r="A29" s="165" t="s">
        <v>42</v>
      </c>
      <c r="B29" s="166" t="s">
        <v>43</v>
      </c>
      <c r="C29" s="127" t="s">
        <v>23</v>
      </c>
      <c r="D29" s="239">
        <f>D30+D31+D32+D33+D34+D35+D36+D37+D38</f>
        <v>497720.48580122553</v>
      </c>
      <c r="E29" s="239">
        <f>E30+E31+E32+E33+E34+E35+E36+E37+E38</f>
        <v>269386.94050000008</v>
      </c>
      <c r="F29" s="170"/>
    </row>
    <row r="30" spans="1:6" s="164" customFormat="1" ht="60" x14ac:dyDescent="0.2">
      <c r="A30" s="165" t="s">
        <v>44</v>
      </c>
      <c r="B30" s="166" t="s">
        <v>45</v>
      </c>
      <c r="C30" s="163" t="s">
        <v>23</v>
      </c>
      <c r="D30" s="239">
        <v>1650.8227980710371</v>
      </c>
      <c r="E30" s="239">
        <v>19374.11938</v>
      </c>
      <c r="F30" s="170" t="s">
        <v>505</v>
      </c>
    </row>
    <row r="31" spans="1:6" s="164" customFormat="1" ht="60" x14ac:dyDescent="0.2">
      <c r="A31" s="165" t="s">
        <v>344</v>
      </c>
      <c r="B31" s="166" t="s">
        <v>187</v>
      </c>
      <c r="C31" s="163" t="s">
        <v>23</v>
      </c>
      <c r="D31" s="239">
        <v>103128.57583270094</v>
      </c>
      <c r="E31" s="239">
        <v>176622.05449000001</v>
      </c>
      <c r="F31" s="170" t="s">
        <v>480</v>
      </c>
    </row>
    <row r="32" spans="1:6" s="164" customFormat="1" ht="45" x14ac:dyDescent="0.2">
      <c r="A32" s="165" t="s">
        <v>260</v>
      </c>
      <c r="B32" s="166" t="s">
        <v>220</v>
      </c>
      <c r="C32" s="163" t="s">
        <v>23</v>
      </c>
      <c r="D32" s="239">
        <v>7465.7605426525006</v>
      </c>
      <c r="E32" s="239">
        <v>8924.5296699999999</v>
      </c>
      <c r="F32" s="170" t="s">
        <v>345</v>
      </c>
    </row>
    <row r="33" spans="1:6" s="164" customFormat="1" ht="45" x14ac:dyDescent="0.2">
      <c r="A33" s="165" t="s">
        <v>346</v>
      </c>
      <c r="B33" s="166" t="s">
        <v>189</v>
      </c>
      <c r="C33" s="163" t="s">
        <v>23</v>
      </c>
      <c r="D33" s="239">
        <v>8438.8514065909858</v>
      </c>
      <c r="E33" s="239">
        <v>10064.499519999999</v>
      </c>
      <c r="F33" s="170" t="s">
        <v>347</v>
      </c>
    </row>
    <row r="34" spans="1:6" s="164" customFormat="1" ht="60" x14ac:dyDescent="0.2">
      <c r="A34" s="165" t="s">
        <v>348</v>
      </c>
      <c r="B34" s="166" t="s">
        <v>190</v>
      </c>
      <c r="C34" s="163" t="s">
        <v>23</v>
      </c>
      <c r="D34" s="239">
        <v>9521.1215618699825</v>
      </c>
      <c r="E34" s="239">
        <v>11444.69641</v>
      </c>
      <c r="F34" s="170" t="s">
        <v>473</v>
      </c>
    </row>
    <row r="35" spans="1:6" s="164" customFormat="1" ht="60" x14ac:dyDescent="0.2">
      <c r="A35" s="165" t="s">
        <v>349</v>
      </c>
      <c r="B35" s="166" t="s">
        <v>191</v>
      </c>
      <c r="C35" s="163" t="s">
        <v>23</v>
      </c>
      <c r="D35" s="239">
        <v>8329.3857165098416</v>
      </c>
      <c r="E35" s="239">
        <v>12229.687299999998</v>
      </c>
      <c r="F35" s="170" t="s">
        <v>474</v>
      </c>
    </row>
    <row r="36" spans="1:6" s="164" customFormat="1" ht="120" x14ac:dyDescent="0.2">
      <c r="A36" s="165" t="s">
        <v>350</v>
      </c>
      <c r="B36" s="166" t="s">
        <v>194</v>
      </c>
      <c r="C36" s="163" t="s">
        <v>23</v>
      </c>
      <c r="D36" s="239">
        <v>13809.001678440383</v>
      </c>
      <c r="E36" s="239">
        <v>1173.932650000078</v>
      </c>
      <c r="F36" s="170" t="s">
        <v>478</v>
      </c>
    </row>
    <row r="37" spans="1:6" s="164" customFormat="1" ht="15.75" x14ac:dyDescent="0.2">
      <c r="A37" s="165" t="s">
        <v>351</v>
      </c>
      <c r="B37" s="166" t="s">
        <v>79</v>
      </c>
      <c r="C37" s="163" t="s">
        <v>23</v>
      </c>
      <c r="D37" s="239">
        <v>33597.098722478142</v>
      </c>
      <c r="E37" s="239">
        <v>29553.42108</v>
      </c>
      <c r="F37" s="170"/>
    </row>
    <row r="38" spans="1:6" s="164" customFormat="1" ht="45" x14ac:dyDescent="0.2">
      <c r="A38" s="165" t="s">
        <v>352</v>
      </c>
      <c r="B38" s="166" t="s">
        <v>353</v>
      </c>
      <c r="C38" s="163" t="s">
        <v>23</v>
      </c>
      <c r="D38" s="239">
        <v>311779.86754191172</v>
      </c>
      <c r="E38" s="239"/>
      <c r="F38" s="170" t="s">
        <v>354</v>
      </c>
    </row>
    <row r="39" spans="1:6" s="164" customFormat="1" ht="47.25" x14ac:dyDescent="0.2">
      <c r="A39" s="165" t="s">
        <v>73</v>
      </c>
      <c r="B39" s="166" t="s">
        <v>74</v>
      </c>
      <c r="C39" s="127" t="s">
        <v>23</v>
      </c>
      <c r="D39" s="239"/>
      <c r="E39" s="239"/>
      <c r="F39" s="170"/>
    </row>
    <row r="40" spans="1:6" s="164" customFormat="1" ht="31.5" x14ac:dyDescent="0.2">
      <c r="A40" s="165" t="s">
        <v>76</v>
      </c>
      <c r="B40" s="166" t="s">
        <v>77</v>
      </c>
      <c r="C40" s="127" t="s">
        <v>23</v>
      </c>
      <c r="D40" s="239">
        <v>0</v>
      </c>
      <c r="E40" s="239">
        <v>539.64988000000005</v>
      </c>
      <c r="F40" s="170"/>
    </row>
    <row r="41" spans="1:6" s="164" customFormat="1" ht="31.5" x14ac:dyDescent="0.2">
      <c r="A41" s="172" t="s">
        <v>80</v>
      </c>
      <c r="B41" s="173" t="s">
        <v>81</v>
      </c>
      <c r="C41" s="174" t="s">
        <v>23</v>
      </c>
      <c r="D41" s="241">
        <f>D42+D43+D44+D45+D46+D47+D48+D49+D50+D51+D53+D54</f>
        <v>3157595.7285308577</v>
      </c>
      <c r="E41" s="241">
        <f>E42+E43+E44+E45+E46+E47+E48+E49+E50+E51+E53+E54</f>
        <v>3407505.2050780267</v>
      </c>
      <c r="F41" s="170"/>
    </row>
    <row r="42" spans="1:6" s="164" customFormat="1" ht="15.75" x14ac:dyDescent="0.2">
      <c r="A42" s="165" t="s">
        <v>82</v>
      </c>
      <c r="B42" s="166" t="s">
        <v>197</v>
      </c>
      <c r="C42" s="127" t="s">
        <v>23</v>
      </c>
      <c r="D42" s="239">
        <v>1388222.3152167602</v>
      </c>
      <c r="E42" s="239">
        <v>1354376.7314600002</v>
      </c>
      <c r="F42" s="170"/>
    </row>
    <row r="43" spans="1:6" s="164" customFormat="1" ht="47.25" x14ac:dyDescent="0.2">
      <c r="A43" s="165" t="s">
        <v>85</v>
      </c>
      <c r="B43" s="166" t="s">
        <v>86</v>
      </c>
      <c r="C43" s="127" t="s">
        <v>23</v>
      </c>
      <c r="D43" s="239">
        <v>0</v>
      </c>
      <c r="E43" s="239">
        <v>175.33381</v>
      </c>
      <c r="F43" s="170" t="s">
        <v>355</v>
      </c>
    </row>
    <row r="44" spans="1:6" s="164" customFormat="1" ht="165" x14ac:dyDescent="0.2">
      <c r="A44" s="165" t="s">
        <v>87</v>
      </c>
      <c r="B44" s="166" t="s">
        <v>88</v>
      </c>
      <c r="C44" s="127" t="s">
        <v>23</v>
      </c>
      <c r="D44" s="239">
        <v>5914.351263333333</v>
      </c>
      <c r="E44" s="239">
        <v>13604.719800000001</v>
      </c>
      <c r="F44" s="170" t="s">
        <v>475</v>
      </c>
    </row>
    <row r="45" spans="1:6" s="164" customFormat="1" ht="15.75" x14ac:dyDescent="0.2">
      <c r="A45" s="165" t="s">
        <v>90</v>
      </c>
      <c r="B45" s="166" t="s">
        <v>356</v>
      </c>
      <c r="C45" s="127" t="s">
        <v>23</v>
      </c>
      <c r="D45" s="239">
        <v>425925.94966851274</v>
      </c>
      <c r="E45" s="239">
        <v>438471.09567000001</v>
      </c>
      <c r="F45" s="170"/>
    </row>
    <row r="46" spans="1:6" s="164" customFormat="1" ht="47.25" x14ac:dyDescent="0.2">
      <c r="A46" s="165" t="s">
        <v>93</v>
      </c>
      <c r="B46" s="166" t="s">
        <v>357</v>
      </c>
      <c r="C46" s="127" t="s">
        <v>23</v>
      </c>
      <c r="D46" s="239"/>
      <c r="E46" s="239"/>
      <c r="F46" s="170"/>
    </row>
    <row r="47" spans="1:6" s="164" customFormat="1" ht="15.75" x14ac:dyDescent="0.2">
      <c r="A47" s="165" t="s">
        <v>95</v>
      </c>
      <c r="B47" s="166" t="s">
        <v>358</v>
      </c>
      <c r="C47" s="127" t="s">
        <v>23</v>
      </c>
      <c r="D47" s="239">
        <v>748206.55176000006</v>
      </c>
      <c r="E47" s="239">
        <v>781847.74226000009</v>
      </c>
      <c r="F47" s="170"/>
    </row>
    <row r="48" spans="1:6" s="164" customFormat="1" ht="15.75" x14ac:dyDescent="0.2">
      <c r="A48" s="165" t="s">
        <v>98</v>
      </c>
      <c r="B48" s="166" t="s">
        <v>359</v>
      </c>
      <c r="C48" s="127" t="s">
        <v>23</v>
      </c>
      <c r="D48" s="239">
        <v>0</v>
      </c>
      <c r="E48" s="239">
        <v>0</v>
      </c>
      <c r="F48" s="170"/>
    </row>
    <row r="49" spans="1:6" s="164" customFormat="1" ht="30" x14ac:dyDescent="0.2">
      <c r="A49" s="165" t="s">
        <v>100</v>
      </c>
      <c r="B49" s="166" t="s">
        <v>360</v>
      </c>
      <c r="C49" s="127" t="s">
        <v>23</v>
      </c>
      <c r="D49" s="239">
        <v>116506</v>
      </c>
      <c r="E49" s="239">
        <v>89</v>
      </c>
      <c r="F49" s="170" t="s">
        <v>361</v>
      </c>
    </row>
    <row r="50" spans="1:6" s="164" customFormat="1" ht="15.75" x14ac:dyDescent="0.2">
      <c r="A50" s="165" t="s">
        <v>103</v>
      </c>
      <c r="B50" s="166" t="s">
        <v>362</v>
      </c>
      <c r="C50" s="127" t="s">
        <v>23</v>
      </c>
      <c r="D50" s="239">
        <v>70084.774563333325</v>
      </c>
      <c r="E50" s="239">
        <v>69423.935989999998</v>
      </c>
      <c r="F50" s="170"/>
    </row>
    <row r="51" spans="1:6" s="164" customFormat="1" ht="90" x14ac:dyDescent="0.2">
      <c r="A51" s="165" t="s">
        <v>106</v>
      </c>
      <c r="B51" s="166" t="s">
        <v>107</v>
      </c>
      <c r="C51" s="127" t="s">
        <v>23</v>
      </c>
      <c r="D51" s="239">
        <v>377069.35062140075</v>
      </c>
      <c r="E51" s="239">
        <v>243987.35618802669</v>
      </c>
      <c r="F51" s="170" t="s">
        <v>476</v>
      </c>
    </row>
    <row r="52" spans="1:6" s="164" customFormat="1" ht="31.5" x14ac:dyDescent="0.2">
      <c r="A52" s="165" t="s">
        <v>109</v>
      </c>
      <c r="B52" s="166" t="s">
        <v>110</v>
      </c>
      <c r="C52" s="127" t="s">
        <v>111</v>
      </c>
      <c r="D52" s="239">
        <v>3704</v>
      </c>
      <c r="E52" s="239">
        <v>1882</v>
      </c>
      <c r="F52" s="170"/>
    </row>
    <row r="53" spans="1:6" s="164" customFormat="1" ht="126" x14ac:dyDescent="0.2">
      <c r="A53" s="165" t="s">
        <v>112</v>
      </c>
      <c r="B53" s="166" t="s">
        <v>113</v>
      </c>
      <c r="C53" s="127" t="s">
        <v>23</v>
      </c>
      <c r="D53" s="239"/>
      <c r="E53" s="239"/>
      <c r="F53" s="170"/>
    </row>
    <row r="54" spans="1:6" s="164" customFormat="1" ht="31.5" x14ac:dyDescent="0.2">
      <c r="A54" s="165" t="s">
        <v>114</v>
      </c>
      <c r="B54" s="166" t="s">
        <v>363</v>
      </c>
      <c r="C54" s="127" t="s">
        <v>23</v>
      </c>
      <c r="D54" s="239">
        <f>SUM(D55:D65)</f>
        <v>25666.435437517452</v>
      </c>
      <c r="E54" s="239">
        <f>SUM(E55:E65)</f>
        <v>505529.28989999992</v>
      </c>
      <c r="F54" s="170"/>
    </row>
    <row r="55" spans="1:6" s="164" customFormat="1" ht="15.75" x14ac:dyDescent="0.2">
      <c r="A55" s="175"/>
      <c r="B55" s="166" t="s">
        <v>364</v>
      </c>
      <c r="C55" s="176" t="s">
        <v>23</v>
      </c>
      <c r="D55" s="242">
        <v>6368.7053303579996</v>
      </c>
      <c r="E55" s="242">
        <v>5735.4632300000003</v>
      </c>
      <c r="F55" s="170"/>
    </row>
    <row r="56" spans="1:6" s="164" customFormat="1" ht="31.5" x14ac:dyDescent="0.2">
      <c r="A56" s="175"/>
      <c r="B56" s="166" t="s">
        <v>365</v>
      </c>
      <c r="C56" s="166" t="s">
        <v>23</v>
      </c>
      <c r="D56" s="239">
        <v>0</v>
      </c>
      <c r="E56" s="239">
        <v>31853.88811</v>
      </c>
      <c r="F56" s="170" t="s">
        <v>366</v>
      </c>
    </row>
    <row r="57" spans="1:6" s="164" customFormat="1" ht="15.75" x14ac:dyDescent="0.2">
      <c r="A57" s="175"/>
      <c r="B57" s="166" t="s">
        <v>367</v>
      </c>
      <c r="C57" s="166" t="s">
        <v>23</v>
      </c>
      <c r="D57" s="239">
        <v>3603.3829000000001</v>
      </c>
      <c r="E57" s="239">
        <v>3146.1202599999997</v>
      </c>
      <c r="F57" s="170"/>
    </row>
    <row r="58" spans="1:6" s="164" customFormat="1" ht="15.75" x14ac:dyDescent="0.2">
      <c r="A58" s="175"/>
      <c r="B58" s="166" t="s">
        <v>368</v>
      </c>
      <c r="C58" s="166" t="s">
        <v>23</v>
      </c>
      <c r="D58" s="239">
        <v>7141.4521712999995</v>
      </c>
      <c r="E58" s="239">
        <v>7963.1044299999994</v>
      </c>
      <c r="F58" s="170"/>
    </row>
    <row r="59" spans="1:6" s="164" customFormat="1" ht="45" x14ac:dyDescent="0.2">
      <c r="A59" s="175"/>
      <c r="B59" s="166" t="s">
        <v>369</v>
      </c>
      <c r="C59" s="166" t="s">
        <v>23</v>
      </c>
      <c r="D59" s="239">
        <v>0</v>
      </c>
      <c r="E59" s="239">
        <v>4331.2525899999309</v>
      </c>
      <c r="F59" s="170" t="s">
        <v>370</v>
      </c>
    </row>
    <row r="60" spans="1:6" s="164" customFormat="1" ht="30" x14ac:dyDescent="0.2">
      <c r="A60" s="175"/>
      <c r="B60" s="166" t="s">
        <v>371</v>
      </c>
      <c r="C60" s="166" t="s">
        <v>23</v>
      </c>
      <c r="D60" s="239">
        <v>8552.8950358594539</v>
      </c>
      <c r="E60" s="239">
        <v>114214.99145</v>
      </c>
      <c r="F60" s="170" t="s">
        <v>372</v>
      </c>
    </row>
    <row r="61" spans="1:6" s="164" customFormat="1" ht="30" x14ac:dyDescent="0.2">
      <c r="A61" s="175"/>
      <c r="B61" s="166" t="s">
        <v>373</v>
      </c>
      <c r="C61" s="166" t="s">
        <v>23</v>
      </c>
      <c r="D61" s="239">
        <v>0</v>
      </c>
      <c r="E61" s="239">
        <v>15881.062550000001</v>
      </c>
      <c r="F61" s="170" t="s">
        <v>372</v>
      </c>
    </row>
    <row r="62" spans="1:6" s="164" customFormat="1" ht="31.5" x14ac:dyDescent="0.2">
      <c r="A62" s="175"/>
      <c r="B62" s="166" t="s">
        <v>374</v>
      </c>
      <c r="C62" s="166" t="s">
        <v>23</v>
      </c>
      <c r="D62" s="239">
        <v>0</v>
      </c>
      <c r="E62" s="239">
        <v>126715.06627</v>
      </c>
      <c r="F62" s="170" t="s">
        <v>375</v>
      </c>
    </row>
    <row r="63" spans="1:6" s="164" customFormat="1" ht="60" x14ac:dyDescent="0.2">
      <c r="A63" s="175"/>
      <c r="B63" s="166" t="s">
        <v>376</v>
      </c>
      <c r="C63" s="166" t="s">
        <v>23</v>
      </c>
      <c r="D63" s="239">
        <v>0</v>
      </c>
      <c r="E63" s="239">
        <v>148996.40104</v>
      </c>
      <c r="F63" s="170" t="s">
        <v>377</v>
      </c>
    </row>
    <row r="64" spans="1:6" s="164" customFormat="1" ht="45" x14ac:dyDescent="0.2">
      <c r="A64" s="175"/>
      <c r="B64" s="166" t="s">
        <v>378</v>
      </c>
      <c r="C64" s="166" t="s">
        <v>23</v>
      </c>
      <c r="D64" s="239">
        <v>0</v>
      </c>
      <c r="E64" s="239">
        <v>42129</v>
      </c>
      <c r="F64" s="170" t="s">
        <v>479</v>
      </c>
    </row>
    <row r="65" spans="1:6" s="164" customFormat="1" ht="68.25" customHeight="1" x14ac:dyDescent="0.2">
      <c r="A65" s="175"/>
      <c r="B65" s="166" t="s">
        <v>379</v>
      </c>
      <c r="C65" s="166" t="s">
        <v>23</v>
      </c>
      <c r="D65" s="239">
        <v>0</v>
      </c>
      <c r="E65" s="239">
        <v>4562.9399699999994</v>
      </c>
      <c r="F65" s="170" t="s">
        <v>380</v>
      </c>
    </row>
    <row r="66" spans="1:6" s="164" customFormat="1" ht="90" x14ac:dyDescent="0.2">
      <c r="A66" s="165" t="s">
        <v>116</v>
      </c>
      <c r="B66" s="166" t="s">
        <v>381</v>
      </c>
      <c r="C66" s="127" t="s">
        <v>23</v>
      </c>
      <c r="D66" s="239">
        <v>-403915.20458526595</v>
      </c>
      <c r="E66" s="243">
        <f>E18-E19-E41</f>
        <v>-705598.3539880272</v>
      </c>
      <c r="F66" s="170" t="s">
        <v>382</v>
      </c>
    </row>
    <row r="67" spans="1:6" s="164" customFormat="1" ht="75" x14ac:dyDescent="0.2">
      <c r="A67" s="165" t="s">
        <v>118</v>
      </c>
      <c r="B67" s="166" t="s">
        <v>119</v>
      </c>
      <c r="C67" s="127" t="s">
        <v>23</v>
      </c>
      <c r="D67" s="239">
        <f>D22+D28+D38</f>
        <v>311779.86754191172</v>
      </c>
      <c r="E67" s="239">
        <v>541026.12200000009</v>
      </c>
      <c r="F67" s="170" t="s">
        <v>383</v>
      </c>
    </row>
    <row r="68" spans="1:6" s="164" customFormat="1" ht="47.25" x14ac:dyDescent="0.2">
      <c r="A68" s="165" t="s">
        <v>121</v>
      </c>
      <c r="B68" s="166" t="s">
        <v>122</v>
      </c>
      <c r="C68" s="127" t="s">
        <v>23</v>
      </c>
      <c r="D68" s="239">
        <v>1492654.1647400002</v>
      </c>
      <c r="E68" s="239">
        <v>1222453.6515599999</v>
      </c>
      <c r="F68" s="170"/>
    </row>
    <row r="69" spans="1:6" s="164" customFormat="1" ht="31.5" x14ac:dyDescent="0.2">
      <c r="A69" s="165" t="s">
        <v>24</v>
      </c>
      <c r="B69" s="166" t="s">
        <v>123</v>
      </c>
      <c r="C69" s="127" t="s">
        <v>124</v>
      </c>
      <c r="D69" s="239">
        <v>615026</v>
      </c>
      <c r="E69" s="239">
        <v>552542.81700000004</v>
      </c>
      <c r="F69" s="170" t="s">
        <v>384</v>
      </c>
    </row>
    <row r="70" spans="1:6" s="164" customFormat="1" ht="78.75" x14ac:dyDescent="0.2">
      <c r="A70" s="165" t="s">
        <v>80</v>
      </c>
      <c r="B70" s="166" t="s">
        <v>125</v>
      </c>
      <c r="C70" s="127" t="s">
        <v>126</v>
      </c>
      <c r="D70" s="239">
        <f>D68*1000/D69</f>
        <v>2426.9773387466548</v>
      </c>
      <c r="E70" s="239">
        <f>E68*1000/E69</f>
        <v>2212.414339575063</v>
      </c>
      <c r="F70" s="170"/>
    </row>
    <row r="71" spans="1:6" s="164" customFormat="1" ht="78.75" x14ac:dyDescent="0.2">
      <c r="A71" s="165" t="s">
        <v>127</v>
      </c>
      <c r="B71" s="166" t="s">
        <v>128</v>
      </c>
      <c r="C71" s="127" t="s">
        <v>20</v>
      </c>
      <c r="D71" s="239"/>
      <c r="E71" s="239"/>
      <c r="F71" s="170" t="s">
        <v>20</v>
      </c>
    </row>
    <row r="72" spans="1:6" s="164" customFormat="1" ht="31.5" x14ac:dyDescent="0.2">
      <c r="A72" s="165" t="s">
        <v>21</v>
      </c>
      <c r="B72" s="166" t="s">
        <v>385</v>
      </c>
      <c r="C72" s="127" t="s">
        <v>130</v>
      </c>
      <c r="D72" s="239" t="s">
        <v>131</v>
      </c>
      <c r="E72" s="239">
        <v>324583</v>
      </c>
      <c r="F72" s="170"/>
    </row>
    <row r="73" spans="1:6" s="164" customFormat="1" ht="15.75" x14ac:dyDescent="0.2">
      <c r="A73" s="165" t="s">
        <v>132</v>
      </c>
      <c r="B73" s="166" t="s">
        <v>133</v>
      </c>
      <c r="C73" s="127" t="s">
        <v>290</v>
      </c>
      <c r="D73" s="239" t="s">
        <v>131</v>
      </c>
      <c r="E73" s="239">
        <v>6200.05</v>
      </c>
      <c r="F73" s="170"/>
    </row>
    <row r="74" spans="1:6" s="164" customFormat="1" ht="15.75" x14ac:dyDescent="0.2">
      <c r="A74" s="165"/>
      <c r="B74" s="166" t="s">
        <v>136</v>
      </c>
      <c r="C74" s="127" t="s">
        <v>290</v>
      </c>
      <c r="D74" s="239" t="s">
        <v>131</v>
      </c>
      <c r="E74" s="239">
        <v>2997.5</v>
      </c>
      <c r="F74" s="170"/>
    </row>
    <row r="75" spans="1:6" s="164" customFormat="1" ht="15.75" x14ac:dyDescent="0.2">
      <c r="A75" s="165"/>
      <c r="B75" s="166" t="s">
        <v>138</v>
      </c>
      <c r="C75" s="127" t="s">
        <v>290</v>
      </c>
      <c r="D75" s="239" t="s">
        <v>131</v>
      </c>
      <c r="E75" s="239">
        <v>959.06</v>
      </c>
      <c r="F75" s="170"/>
    </row>
    <row r="76" spans="1:6" s="164" customFormat="1" ht="15.75" x14ac:dyDescent="0.2">
      <c r="A76" s="165"/>
      <c r="B76" s="166" t="s">
        <v>140</v>
      </c>
      <c r="C76" s="127" t="s">
        <v>290</v>
      </c>
      <c r="D76" s="239" t="s">
        <v>131</v>
      </c>
      <c r="E76" s="239">
        <v>2243.4859999999999</v>
      </c>
      <c r="F76" s="166"/>
    </row>
    <row r="77" spans="1:6" s="164" customFormat="1" ht="15.75" x14ac:dyDescent="0.2">
      <c r="A77" s="165"/>
      <c r="B77" s="166" t="s">
        <v>142</v>
      </c>
      <c r="C77" s="127" t="s">
        <v>290</v>
      </c>
      <c r="D77" s="239" t="s">
        <v>131</v>
      </c>
      <c r="E77" s="239">
        <v>0</v>
      </c>
      <c r="F77" s="166"/>
    </row>
    <row r="78" spans="1:6" s="164" customFormat="1" ht="31.5" x14ac:dyDescent="0.2">
      <c r="A78" s="165" t="s">
        <v>143</v>
      </c>
      <c r="B78" s="166" t="s">
        <v>144</v>
      </c>
      <c r="C78" s="127" t="s">
        <v>145</v>
      </c>
      <c r="D78" s="329">
        <v>157412.4</v>
      </c>
      <c r="E78" s="239">
        <f>E79+E80+E81+E82</f>
        <v>64482.007799000006</v>
      </c>
      <c r="F78" s="166"/>
    </row>
    <row r="79" spans="1:6" s="164" customFormat="1" ht="15.75" x14ac:dyDescent="0.2">
      <c r="A79" s="165"/>
      <c r="B79" s="166" t="s">
        <v>136</v>
      </c>
      <c r="C79" s="127" t="s">
        <v>145</v>
      </c>
      <c r="D79" s="330"/>
      <c r="E79" s="239">
        <v>6583.1038500000004</v>
      </c>
      <c r="F79" s="166"/>
    </row>
    <row r="80" spans="1:6" s="164" customFormat="1" ht="15.75" x14ac:dyDescent="0.2">
      <c r="A80" s="165"/>
      <c r="B80" s="166" t="s">
        <v>138</v>
      </c>
      <c r="C80" s="127" t="s">
        <v>145</v>
      </c>
      <c r="D80" s="330"/>
      <c r="E80" s="239">
        <v>5672.0627169999998</v>
      </c>
      <c r="F80" s="166"/>
    </row>
    <row r="81" spans="1:7" s="164" customFormat="1" ht="15.75" x14ac:dyDescent="0.2">
      <c r="A81" s="165"/>
      <c r="B81" s="166" t="s">
        <v>140</v>
      </c>
      <c r="C81" s="127" t="s">
        <v>145</v>
      </c>
      <c r="D81" s="330"/>
      <c r="E81" s="239">
        <v>24077.776082</v>
      </c>
      <c r="F81" s="166"/>
    </row>
    <row r="82" spans="1:7" s="164" customFormat="1" ht="15.75" x14ac:dyDescent="0.2">
      <c r="A82" s="165"/>
      <c r="B82" s="166" t="s">
        <v>142</v>
      </c>
      <c r="C82" s="127" t="s">
        <v>145</v>
      </c>
      <c r="D82" s="330"/>
      <c r="E82" s="239">
        <v>28149.065150000002</v>
      </c>
      <c r="F82" s="166"/>
    </row>
    <row r="83" spans="1:7" s="164" customFormat="1" ht="31.5" x14ac:dyDescent="0.2">
      <c r="A83" s="165" t="s">
        <v>150</v>
      </c>
      <c r="B83" s="166" t="s">
        <v>151</v>
      </c>
      <c r="C83" s="127" t="s">
        <v>145</v>
      </c>
      <c r="D83" s="330"/>
      <c r="E83" s="239">
        <f>E84+E85+E86+E87</f>
        <v>92124.463999999993</v>
      </c>
      <c r="F83" s="166"/>
    </row>
    <row r="84" spans="1:7" s="164" customFormat="1" ht="15.75" x14ac:dyDescent="0.2">
      <c r="A84" s="165"/>
      <c r="B84" s="166" t="s">
        <v>136</v>
      </c>
      <c r="C84" s="127" t="s">
        <v>145</v>
      </c>
      <c r="D84" s="330"/>
      <c r="E84" s="239">
        <v>19192.3</v>
      </c>
      <c r="F84" s="166"/>
    </row>
    <row r="85" spans="1:7" s="164" customFormat="1" ht="15.75" x14ac:dyDescent="0.2">
      <c r="A85" s="165"/>
      <c r="B85" s="166" t="s">
        <v>138</v>
      </c>
      <c r="C85" s="127" t="s">
        <v>145</v>
      </c>
      <c r="D85" s="330"/>
      <c r="E85" s="239">
        <v>19815.7</v>
      </c>
      <c r="F85" s="166"/>
    </row>
    <row r="86" spans="1:7" s="164" customFormat="1" ht="15.75" x14ac:dyDescent="0.2">
      <c r="A86" s="165"/>
      <c r="B86" s="166" t="s">
        <v>140</v>
      </c>
      <c r="C86" s="127" t="s">
        <v>145</v>
      </c>
      <c r="D86" s="330"/>
      <c r="E86" s="239">
        <v>53116.463999999993</v>
      </c>
      <c r="F86" s="166"/>
    </row>
    <row r="87" spans="1:7" s="164" customFormat="1" ht="15.75" x14ac:dyDescent="0.2">
      <c r="A87" s="165"/>
      <c r="B87" s="166" t="s">
        <v>142</v>
      </c>
      <c r="C87" s="127" t="s">
        <v>145</v>
      </c>
      <c r="D87" s="331"/>
      <c r="E87" s="239"/>
      <c r="F87" s="166"/>
    </row>
    <row r="88" spans="1:7" s="164" customFormat="1" ht="15.75" x14ac:dyDescent="0.2">
      <c r="A88" s="165" t="s">
        <v>156</v>
      </c>
      <c r="B88" s="166" t="s">
        <v>157</v>
      </c>
      <c r="C88" s="127" t="s">
        <v>158</v>
      </c>
      <c r="D88" s="239" t="s">
        <v>131</v>
      </c>
      <c r="E88" s="239">
        <f>E89+E90+E91+E92</f>
        <v>41641.453510000007</v>
      </c>
      <c r="F88" s="246"/>
    </row>
    <row r="89" spans="1:7" s="164" customFormat="1" ht="15.75" x14ac:dyDescent="0.2">
      <c r="A89" s="165"/>
      <c r="B89" s="166" t="s">
        <v>136</v>
      </c>
      <c r="C89" s="127" t="s">
        <v>158</v>
      </c>
      <c r="D89" s="239" t="s">
        <v>131</v>
      </c>
      <c r="E89" s="239">
        <v>4245.9208700000008</v>
      </c>
      <c r="F89" s="166"/>
    </row>
    <row r="90" spans="1:7" s="164" customFormat="1" ht="15.75" x14ac:dyDescent="0.2">
      <c r="A90" s="165"/>
      <c r="B90" s="166" t="s">
        <v>138</v>
      </c>
      <c r="C90" s="127" t="s">
        <v>158</v>
      </c>
      <c r="D90" s="239" t="s">
        <v>131</v>
      </c>
      <c r="E90" s="239">
        <v>4631.1437799999994</v>
      </c>
      <c r="F90" s="166"/>
    </row>
    <row r="91" spans="1:7" s="164" customFormat="1" ht="15.75" x14ac:dyDescent="0.2">
      <c r="A91" s="165"/>
      <c r="B91" s="166" t="s">
        <v>140</v>
      </c>
      <c r="C91" s="127" t="s">
        <v>158</v>
      </c>
      <c r="D91" s="239" t="s">
        <v>131</v>
      </c>
      <c r="E91" s="239">
        <v>19044.181380000002</v>
      </c>
      <c r="F91" s="166"/>
    </row>
    <row r="92" spans="1:7" s="164" customFormat="1" ht="15.75" x14ac:dyDescent="0.2">
      <c r="A92" s="165"/>
      <c r="B92" s="166" t="s">
        <v>142</v>
      </c>
      <c r="C92" s="127" t="s">
        <v>158</v>
      </c>
      <c r="D92" s="239" t="s">
        <v>131</v>
      </c>
      <c r="E92" s="239">
        <v>13720.207480000001</v>
      </c>
      <c r="F92" s="166"/>
    </row>
    <row r="93" spans="1:7" s="164" customFormat="1" ht="15.75" x14ac:dyDescent="0.2">
      <c r="A93" s="165" t="s">
        <v>163</v>
      </c>
      <c r="B93" s="166" t="s">
        <v>164</v>
      </c>
      <c r="C93" s="127" t="s">
        <v>165</v>
      </c>
      <c r="D93" s="239" t="s">
        <v>131</v>
      </c>
      <c r="E93" s="292">
        <f>0.924972515446664/100</f>
        <v>9.2497251544666412E-3</v>
      </c>
      <c r="F93" s="166"/>
      <c r="G93" s="177"/>
    </row>
    <row r="94" spans="1:7" s="164" customFormat="1" ht="31.5" x14ac:dyDescent="0.2">
      <c r="A94" s="165" t="s">
        <v>166</v>
      </c>
      <c r="B94" s="166" t="s">
        <v>167</v>
      </c>
      <c r="C94" s="127" t="s">
        <v>23</v>
      </c>
      <c r="D94" s="244" t="s">
        <v>131</v>
      </c>
      <c r="E94" s="244">
        <v>795172.93770999997</v>
      </c>
      <c r="F94" s="171"/>
    </row>
    <row r="95" spans="1:7" s="164" customFormat="1" ht="31.5" x14ac:dyDescent="0.2">
      <c r="A95" s="165" t="s">
        <v>169</v>
      </c>
      <c r="B95" s="166" t="s">
        <v>170</v>
      </c>
      <c r="C95" s="127" t="s">
        <v>23</v>
      </c>
      <c r="D95" s="244" t="s">
        <v>131</v>
      </c>
      <c r="E95" s="244">
        <v>230932.50333000001</v>
      </c>
      <c r="F95" s="171"/>
    </row>
    <row r="96" spans="1:7" s="164" customFormat="1" ht="47.25" x14ac:dyDescent="0.2">
      <c r="A96" s="165" t="s">
        <v>171</v>
      </c>
      <c r="B96" s="166" t="s">
        <v>386</v>
      </c>
      <c r="C96" s="127" t="s">
        <v>165</v>
      </c>
      <c r="D96" s="245" t="s">
        <v>173</v>
      </c>
      <c r="E96" s="294" t="s">
        <v>20</v>
      </c>
      <c r="F96" s="167" t="s">
        <v>20</v>
      </c>
    </row>
    <row r="97" spans="1:6" ht="15" customHeight="1" x14ac:dyDescent="0.25">
      <c r="A97" s="88"/>
      <c r="B97" s="88"/>
      <c r="C97" s="88"/>
      <c r="D97" s="162"/>
      <c r="E97" s="162"/>
      <c r="F97" s="88"/>
    </row>
    <row r="98" spans="1:6" s="157" customFormat="1" ht="60.75" customHeight="1" x14ac:dyDescent="0.25">
      <c r="A98" s="343" t="s">
        <v>387</v>
      </c>
      <c r="B98" s="344"/>
      <c r="C98" s="344"/>
      <c r="D98" s="344"/>
      <c r="E98" s="344"/>
      <c r="F98" s="344"/>
    </row>
    <row r="99" spans="1:6" s="157" customFormat="1" ht="34.5" customHeight="1" x14ac:dyDescent="0.25">
      <c r="A99" s="343" t="s">
        <v>388</v>
      </c>
      <c r="B99" s="344"/>
      <c r="C99" s="344"/>
      <c r="D99" s="344"/>
      <c r="E99" s="344"/>
      <c r="F99" s="344"/>
    </row>
    <row r="100" spans="1:6" s="157" customFormat="1" ht="33.75" customHeight="1" x14ac:dyDescent="0.25">
      <c r="A100" s="343" t="s">
        <v>389</v>
      </c>
      <c r="B100" s="344"/>
      <c r="C100" s="344"/>
      <c r="D100" s="344"/>
      <c r="E100" s="344"/>
      <c r="F100" s="344"/>
    </row>
    <row r="101" spans="1:6" ht="36.75" customHeight="1" x14ac:dyDescent="0.25">
      <c r="A101" s="343" t="s">
        <v>390</v>
      </c>
      <c r="B101" s="344"/>
      <c r="C101" s="344"/>
      <c r="D101" s="344"/>
      <c r="E101" s="344"/>
      <c r="F101" s="344"/>
    </row>
    <row r="102" spans="1:6" ht="36.75" customHeight="1" x14ac:dyDescent="0.25">
      <c r="A102" s="343" t="s">
        <v>391</v>
      </c>
      <c r="B102" s="344"/>
      <c r="C102" s="344"/>
      <c r="D102" s="344"/>
      <c r="E102" s="344"/>
      <c r="F102" s="344"/>
    </row>
    <row r="103" spans="1:6" ht="15.75" x14ac:dyDescent="0.25">
      <c r="A103" s="88"/>
      <c r="B103" s="88"/>
      <c r="C103" s="88"/>
      <c r="D103" s="88"/>
      <c r="E103" s="88"/>
      <c r="F103" s="88"/>
    </row>
    <row r="104" spans="1:6" ht="15.75" x14ac:dyDescent="0.25">
      <c r="A104" s="88"/>
      <c r="B104" s="88"/>
      <c r="C104" s="88"/>
      <c r="D104" s="88"/>
      <c r="E104" s="88"/>
      <c r="F104" s="88"/>
    </row>
    <row r="105" spans="1:6" ht="15.75" x14ac:dyDescent="0.25">
      <c r="A105" s="88"/>
      <c r="B105" s="88"/>
      <c r="C105" s="88"/>
      <c r="D105" s="88"/>
      <c r="E105" s="88"/>
      <c r="F105" s="88"/>
    </row>
    <row r="106" spans="1:6" ht="15.75" x14ac:dyDescent="0.25">
      <c r="A106" s="88"/>
      <c r="B106" s="88"/>
      <c r="C106" s="88"/>
      <c r="D106" s="88"/>
      <c r="E106" s="88"/>
      <c r="F106" s="88"/>
    </row>
    <row r="110" spans="1:6" x14ac:dyDescent="0.25">
      <c r="E110" s="178">
        <v>250896.28574000002</v>
      </c>
    </row>
    <row r="114" spans="5:5" x14ac:dyDescent="0.25">
      <c r="E114" s="178">
        <f>E18+E68+E110</f>
        <v>6359807</v>
      </c>
    </row>
    <row r="117" spans="5:5" x14ac:dyDescent="0.25">
      <c r="E117" s="178">
        <v>6359807</v>
      </c>
    </row>
    <row r="119" spans="5:5" x14ac:dyDescent="0.25">
      <c r="E119" s="178">
        <f>E117-E114</f>
        <v>0</v>
      </c>
    </row>
  </sheetData>
  <mergeCells count="17">
    <mergeCell ref="D78:D87"/>
    <mergeCell ref="A5:F5"/>
    <mergeCell ref="A6:F6"/>
    <mergeCell ref="A7:F7"/>
    <mergeCell ref="A8:F8"/>
    <mergeCell ref="B11:C11"/>
    <mergeCell ref="B12:C12"/>
    <mergeCell ref="A15:A16"/>
    <mergeCell ref="B15:B16"/>
    <mergeCell ref="C15:C16"/>
    <mergeCell ref="D15:E15"/>
    <mergeCell ref="F15:F16"/>
    <mergeCell ref="A98:F98"/>
    <mergeCell ref="A99:F99"/>
    <mergeCell ref="A100:F100"/>
    <mergeCell ref="A101:F101"/>
    <mergeCell ref="A102:F10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T100"/>
  <sheetViews>
    <sheetView topLeftCell="A43" zoomScale="81" zoomScaleNormal="81" workbookViewId="0">
      <selection activeCell="E92" sqref="E92"/>
    </sheetView>
  </sheetViews>
  <sheetFormatPr defaultRowHeight="15.75" x14ac:dyDescent="0.25"/>
  <cols>
    <col min="1" max="1" width="12" style="88" customWidth="1"/>
    <col min="2" max="2" width="57.42578125" style="88" customWidth="1"/>
    <col min="3" max="3" width="12.85546875" style="88" customWidth="1"/>
    <col min="4" max="4" width="17.85546875" style="88" customWidth="1"/>
    <col min="5" max="5" width="19.140625" style="179" customWidth="1"/>
    <col min="6" max="6" width="23.85546875" style="179" customWidth="1"/>
    <col min="7" max="7" width="60" style="88" customWidth="1"/>
    <col min="8" max="219" width="8.7109375" style="88"/>
    <col min="220" max="220" width="16" style="88" customWidth="1"/>
    <col min="221" max="221" width="79.85546875" style="88" customWidth="1"/>
    <col min="222" max="222" width="14.85546875" style="88" customWidth="1"/>
    <col min="223" max="223" width="17" style="88" customWidth="1"/>
    <col min="224" max="224" width="17.85546875" style="88" customWidth="1"/>
    <col min="225" max="225" width="42.140625" style="88" customWidth="1"/>
    <col min="226" max="226" width="14.85546875" style="88" customWidth="1"/>
    <col min="227" max="227" width="15" style="88" bestFit="1" customWidth="1"/>
    <col min="228" max="475" width="8.7109375" style="88"/>
    <col min="476" max="476" width="16" style="88" customWidth="1"/>
    <col min="477" max="477" width="79.85546875" style="88" customWidth="1"/>
    <col min="478" max="478" width="14.85546875" style="88" customWidth="1"/>
    <col min="479" max="479" width="17" style="88" customWidth="1"/>
    <col min="480" max="480" width="17.85546875" style="88" customWidth="1"/>
    <col min="481" max="481" width="42.140625" style="88" customWidth="1"/>
    <col min="482" max="482" width="14.85546875" style="88" customWidth="1"/>
    <col min="483" max="483" width="15" style="88" bestFit="1" customWidth="1"/>
    <col min="484" max="731" width="8.7109375" style="88"/>
    <col min="732" max="732" width="16" style="88" customWidth="1"/>
    <col min="733" max="733" width="79.85546875" style="88" customWidth="1"/>
    <col min="734" max="734" width="14.85546875" style="88" customWidth="1"/>
    <col min="735" max="735" width="17" style="88" customWidth="1"/>
    <col min="736" max="736" width="17.85546875" style="88" customWidth="1"/>
    <col min="737" max="737" width="42.140625" style="88" customWidth="1"/>
    <col min="738" max="738" width="14.85546875" style="88" customWidth="1"/>
    <col min="739" max="739" width="15" style="88" bestFit="1" customWidth="1"/>
    <col min="740" max="987" width="8.7109375" style="88"/>
    <col min="988" max="988" width="16" style="88" customWidth="1"/>
    <col min="989" max="989" width="79.85546875" style="88" customWidth="1"/>
    <col min="990" max="990" width="14.85546875" style="88" customWidth="1"/>
    <col min="991" max="991" width="17" style="88" customWidth="1"/>
    <col min="992" max="992" width="17.85546875" style="88" customWidth="1"/>
    <col min="993" max="993" width="42.140625" style="88" customWidth="1"/>
    <col min="994" max="994" width="14.85546875" style="88" customWidth="1"/>
    <col min="995" max="995" width="15" style="88" bestFit="1" customWidth="1"/>
    <col min="996" max="1243" width="8.7109375" style="88"/>
    <col min="1244" max="1244" width="16" style="88" customWidth="1"/>
    <col min="1245" max="1245" width="79.85546875" style="88" customWidth="1"/>
    <col min="1246" max="1246" width="14.85546875" style="88" customWidth="1"/>
    <col min="1247" max="1247" width="17" style="88" customWidth="1"/>
    <col min="1248" max="1248" width="17.85546875" style="88" customWidth="1"/>
    <col min="1249" max="1249" width="42.140625" style="88" customWidth="1"/>
    <col min="1250" max="1250" width="14.85546875" style="88" customWidth="1"/>
    <col min="1251" max="1251" width="15" style="88" bestFit="1" customWidth="1"/>
    <col min="1252" max="1499" width="8.7109375" style="88"/>
    <col min="1500" max="1500" width="16" style="88" customWidth="1"/>
    <col min="1501" max="1501" width="79.85546875" style="88" customWidth="1"/>
    <col min="1502" max="1502" width="14.85546875" style="88" customWidth="1"/>
    <col min="1503" max="1503" width="17" style="88" customWidth="1"/>
    <col min="1504" max="1504" width="17.85546875" style="88" customWidth="1"/>
    <col min="1505" max="1505" width="42.140625" style="88" customWidth="1"/>
    <col min="1506" max="1506" width="14.85546875" style="88" customWidth="1"/>
    <col min="1507" max="1507" width="15" style="88" bestFit="1" customWidth="1"/>
    <col min="1508" max="1755" width="8.7109375" style="88"/>
    <col min="1756" max="1756" width="16" style="88" customWidth="1"/>
    <col min="1757" max="1757" width="79.85546875" style="88" customWidth="1"/>
    <col min="1758" max="1758" width="14.85546875" style="88" customWidth="1"/>
    <col min="1759" max="1759" width="17" style="88" customWidth="1"/>
    <col min="1760" max="1760" width="17.85546875" style="88" customWidth="1"/>
    <col min="1761" max="1761" width="42.140625" style="88" customWidth="1"/>
    <col min="1762" max="1762" width="14.85546875" style="88" customWidth="1"/>
    <col min="1763" max="1763" width="15" style="88" bestFit="1" customWidth="1"/>
    <col min="1764" max="2011" width="8.7109375" style="88"/>
    <col min="2012" max="2012" width="16" style="88" customWidth="1"/>
    <col min="2013" max="2013" width="79.85546875" style="88" customWidth="1"/>
    <col min="2014" max="2014" width="14.85546875" style="88" customWidth="1"/>
    <col min="2015" max="2015" width="17" style="88" customWidth="1"/>
    <col min="2016" max="2016" width="17.85546875" style="88" customWidth="1"/>
    <col min="2017" max="2017" width="42.140625" style="88" customWidth="1"/>
    <col min="2018" max="2018" width="14.85546875" style="88" customWidth="1"/>
    <col min="2019" max="2019" width="15" style="88" bestFit="1" customWidth="1"/>
    <col min="2020" max="2267" width="8.7109375" style="88"/>
    <col min="2268" max="2268" width="16" style="88" customWidth="1"/>
    <col min="2269" max="2269" width="79.85546875" style="88" customWidth="1"/>
    <col min="2270" max="2270" width="14.85546875" style="88" customWidth="1"/>
    <col min="2271" max="2271" width="17" style="88" customWidth="1"/>
    <col min="2272" max="2272" width="17.85546875" style="88" customWidth="1"/>
    <col min="2273" max="2273" width="42.140625" style="88" customWidth="1"/>
    <col min="2274" max="2274" width="14.85546875" style="88" customWidth="1"/>
    <col min="2275" max="2275" width="15" style="88" bestFit="1" customWidth="1"/>
    <col min="2276" max="2523" width="8.7109375" style="88"/>
    <col min="2524" max="2524" width="16" style="88" customWidth="1"/>
    <col min="2525" max="2525" width="79.85546875" style="88" customWidth="1"/>
    <col min="2526" max="2526" width="14.85546875" style="88" customWidth="1"/>
    <col min="2527" max="2527" width="17" style="88" customWidth="1"/>
    <col min="2528" max="2528" width="17.85546875" style="88" customWidth="1"/>
    <col min="2529" max="2529" width="42.140625" style="88" customWidth="1"/>
    <col min="2530" max="2530" width="14.85546875" style="88" customWidth="1"/>
    <col min="2531" max="2531" width="15" style="88" bestFit="1" customWidth="1"/>
    <col min="2532" max="2779" width="8.7109375" style="88"/>
    <col min="2780" max="2780" width="16" style="88" customWidth="1"/>
    <col min="2781" max="2781" width="79.85546875" style="88" customWidth="1"/>
    <col min="2782" max="2782" width="14.85546875" style="88" customWidth="1"/>
    <col min="2783" max="2783" width="17" style="88" customWidth="1"/>
    <col min="2784" max="2784" width="17.85546875" style="88" customWidth="1"/>
    <col min="2785" max="2785" width="42.140625" style="88" customWidth="1"/>
    <col min="2786" max="2786" width="14.85546875" style="88" customWidth="1"/>
    <col min="2787" max="2787" width="15" style="88" bestFit="1" customWidth="1"/>
    <col min="2788" max="3035" width="8.7109375" style="88"/>
    <col min="3036" max="3036" width="16" style="88" customWidth="1"/>
    <col min="3037" max="3037" width="79.85546875" style="88" customWidth="1"/>
    <col min="3038" max="3038" width="14.85546875" style="88" customWidth="1"/>
    <col min="3039" max="3039" width="17" style="88" customWidth="1"/>
    <col min="3040" max="3040" width="17.85546875" style="88" customWidth="1"/>
    <col min="3041" max="3041" width="42.140625" style="88" customWidth="1"/>
    <col min="3042" max="3042" width="14.85546875" style="88" customWidth="1"/>
    <col min="3043" max="3043" width="15" style="88" bestFit="1" customWidth="1"/>
    <col min="3044" max="3291" width="8.7109375" style="88"/>
    <col min="3292" max="3292" width="16" style="88" customWidth="1"/>
    <col min="3293" max="3293" width="79.85546875" style="88" customWidth="1"/>
    <col min="3294" max="3294" width="14.85546875" style="88" customWidth="1"/>
    <col min="3295" max="3295" width="17" style="88" customWidth="1"/>
    <col min="3296" max="3296" width="17.85546875" style="88" customWidth="1"/>
    <col min="3297" max="3297" width="42.140625" style="88" customWidth="1"/>
    <col min="3298" max="3298" width="14.85546875" style="88" customWidth="1"/>
    <col min="3299" max="3299" width="15" style="88" bestFit="1" customWidth="1"/>
    <col min="3300" max="3547" width="8.7109375" style="88"/>
    <col min="3548" max="3548" width="16" style="88" customWidth="1"/>
    <col min="3549" max="3549" width="79.85546875" style="88" customWidth="1"/>
    <col min="3550" max="3550" width="14.85546875" style="88" customWidth="1"/>
    <col min="3551" max="3551" width="17" style="88" customWidth="1"/>
    <col min="3552" max="3552" width="17.85546875" style="88" customWidth="1"/>
    <col min="3553" max="3553" width="42.140625" style="88" customWidth="1"/>
    <col min="3554" max="3554" width="14.85546875" style="88" customWidth="1"/>
    <col min="3555" max="3555" width="15" style="88" bestFit="1" customWidth="1"/>
    <col min="3556" max="3803" width="8.7109375" style="88"/>
    <col min="3804" max="3804" width="16" style="88" customWidth="1"/>
    <col min="3805" max="3805" width="79.85546875" style="88" customWidth="1"/>
    <col min="3806" max="3806" width="14.85546875" style="88" customWidth="1"/>
    <col min="3807" max="3807" width="17" style="88" customWidth="1"/>
    <col min="3808" max="3808" width="17.85546875" style="88" customWidth="1"/>
    <col min="3809" max="3809" width="42.140625" style="88" customWidth="1"/>
    <col min="3810" max="3810" width="14.85546875" style="88" customWidth="1"/>
    <col min="3811" max="3811" width="15" style="88" bestFit="1" customWidth="1"/>
    <col min="3812" max="4059" width="8.7109375" style="88"/>
    <col min="4060" max="4060" width="16" style="88" customWidth="1"/>
    <col min="4061" max="4061" width="79.85546875" style="88" customWidth="1"/>
    <col min="4062" max="4062" width="14.85546875" style="88" customWidth="1"/>
    <col min="4063" max="4063" width="17" style="88" customWidth="1"/>
    <col min="4064" max="4064" width="17.85546875" style="88" customWidth="1"/>
    <col min="4065" max="4065" width="42.140625" style="88" customWidth="1"/>
    <col min="4066" max="4066" width="14.85546875" style="88" customWidth="1"/>
    <col min="4067" max="4067" width="15" style="88" bestFit="1" customWidth="1"/>
    <col min="4068" max="4315" width="8.7109375" style="88"/>
    <col min="4316" max="4316" width="16" style="88" customWidth="1"/>
    <col min="4317" max="4317" width="79.85546875" style="88" customWidth="1"/>
    <col min="4318" max="4318" width="14.85546875" style="88" customWidth="1"/>
    <col min="4319" max="4319" width="17" style="88" customWidth="1"/>
    <col min="4320" max="4320" width="17.85546875" style="88" customWidth="1"/>
    <col min="4321" max="4321" width="42.140625" style="88" customWidth="1"/>
    <col min="4322" max="4322" width="14.85546875" style="88" customWidth="1"/>
    <col min="4323" max="4323" width="15" style="88" bestFit="1" customWidth="1"/>
    <col min="4324" max="4571" width="8.7109375" style="88"/>
    <col min="4572" max="4572" width="16" style="88" customWidth="1"/>
    <col min="4573" max="4573" width="79.85546875" style="88" customWidth="1"/>
    <col min="4574" max="4574" width="14.85546875" style="88" customWidth="1"/>
    <col min="4575" max="4575" width="17" style="88" customWidth="1"/>
    <col min="4576" max="4576" width="17.85546875" style="88" customWidth="1"/>
    <col min="4577" max="4577" width="42.140625" style="88" customWidth="1"/>
    <col min="4578" max="4578" width="14.85546875" style="88" customWidth="1"/>
    <col min="4579" max="4579" width="15" style="88" bestFit="1" customWidth="1"/>
    <col min="4580" max="4827" width="8.7109375" style="88"/>
    <col min="4828" max="4828" width="16" style="88" customWidth="1"/>
    <col min="4829" max="4829" width="79.85546875" style="88" customWidth="1"/>
    <col min="4830" max="4830" width="14.85546875" style="88" customWidth="1"/>
    <col min="4831" max="4831" width="17" style="88" customWidth="1"/>
    <col min="4832" max="4832" width="17.85546875" style="88" customWidth="1"/>
    <col min="4833" max="4833" width="42.140625" style="88" customWidth="1"/>
    <col min="4834" max="4834" width="14.85546875" style="88" customWidth="1"/>
    <col min="4835" max="4835" width="15" style="88" bestFit="1" customWidth="1"/>
    <col min="4836" max="5083" width="8.7109375" style="88"/>
    <col min="5084" max="5084" width="16" style="88" customWidth="1"/>
    <col min="5085" max="5085" width="79.85546875" style="88" customWidth="1"/>
    <col min="5086" max="5086" width="14.85546875" style="88" customWidth="1"/>
    <col min="5087" max="5087" width="17" style="88" customWidth="1"/>
    <col min="5088" max="5088" width="17.85546875" style="88" customWidth="1"/>
    <col min="5089" max="5089" width="42.140625" style="88" customWidth="1"/>
    <col min="5090" max="5090" width="14.85546875" style="88" customWidth="1"/>
    <col min="5091" max="5091" width="15" style="88" bestFit="1" customWidth="1"/>
    <col min="5092" max="5339" width="8.7109375" style="88"/>
    <col min="5340" max="5340" width="16" style="88" customWidth="1"/>
    <col min="5341" max="5341" width="79.85546875" style="88" customWidth="1"/>
    <col min="5342" max="5342" width="14.85546875" style="88" customWidth="1"/>
    <col min="5343" max="5343" width="17" style="88" customWidth="1"/>
    <col min="5344" max="5344" width="17.85546875" style="88" customWidth="1"/>
    <col min="5345" max="5345" width="42.140625" style="88" customWidth="1"/>
    <col min="5346" max="5346" width="14.85546875" style="88" customWidth="1"/>
    <col min="5347" max="5347" width="15" style="88" bestFit="1" customWidth="1"/>
    <col min="5348" max="5595" width="8.7109375" style="88"/>
    <col min="5596" max="5596" width="16" style="88" customWidth="1"/>
    <col min="5597" max="5597" width="79.85546875" style="88" customWidth="1"/>
    <col min="5598" max="5598" width="14.85546875" style="88" customWidth="1"/>
    <col min="5599" max="5599" width="17" style="88" customWidth="1"/>
    <col min="5600" max="5600" width="17.85546875" style="88" customWidth="1"/>
    <col min="5601" max="5601" width="42.140625" style="88" customWidth="1"/>
    <col min="5602" max="5602" width="14.85546875" style="88" customWidth="1"/>
    <col min="5603" max="5603" width="15" style="88" bestFit="1" customWidth="1"/>
    <col min="5604" max="5851" width="8.7109375" style="88"/>
    <col min="5852" max="5852" width="16" style="88" customWidth="1"/>
    <col min="5853" max="5853" width="79.85546875" style="88" customWidth="1"/>
    <col min="5854" max="5854" width="14.85546875" style="88" customWidth="1"/>
    <col min="5855" max="5855" width="17" style="88" customWidth="1"/>
    <col min="5856" max="5856" width="17.85546875" style="88" customWidth="1"/>
    <col min="5857" max="5857" width="42.140625" style="88" customWidth="1"/>
    <col min="5858" max="5858" width="14.85546875" style="88" customWidth="1"/>
    <col min="5859" max="5859" width="15" style="88" bestFit="1" customWidth="1"/>
    <col min="5860" max="6107" width="8.7109375" style="88"/>
    <col min="6108" max="6108" width="16" style="88" customWidth="1"/>
    <col min="6109" max="6109" width="79.85546875" style="88" customWidth="1"/>
    <col min="6110" max="6110" width="14.85546875" style="88" customWidth="1"/>
    <col min="6111" max="6111" width="17" style="88" customWidth="1"/>
    <col min="6112" max="6112" width="17.85546875" style="88" customWidth="1"/>
    <col min="6113" max="6113" width="42.140625" style="88" customWidth="1"/>
    <col min="6114" max="6114" width="14.85546875" style="88" customWidth="1"/>
    <col min="6115" max="6115" width="15" style="88" bestFit="1" customWidth="1"/>
    <col min="6116" max="6363" width="8.7109375" style="88"/>
    <col min="6364" max="6364" width="16" style="88" customWidth="1"/>
    <col min="6365" max="6365" width="79.85546875" style="88" customWidth="1"/>
    <col min="6366" max="6366" width="14.85546875" style="88" customWidth="1"/>
    <col min="6367" max="6367" width="17" style="88" customWidth="1"/>
    <col min="6368" max="6368" width="17.85546875" style="88" customWidth="1"/>
    <col min="6369" max="6369" width="42.140625" style="88" customWidth="1"/>
    <col min="6370" max="6370" width="14.85546875" style="88" customWidth="1"/>
    <col min="6371" max="6371" width="15" style="88" bestFit="1" customWidth="1"/>
    <col min="6372" max="6619" width="8.7109375" style="88"/>
    <col min="6620" max="6620" width="16" style="88" customWidth="1"/>
    <col min="6621" max="6621" width="79.85546875" style="88" customWidth="1"/>
    <col min="6622" max="6622" width="14.85546875" style="88" customWidth="1"/>
    <col min="6623" max="6623" width="17" style="88" customWidth="1"/>
    <col min="6624" max="6624" width="17.85546875" style="88" customWidth="1"/>
    <col min="6625" max="6625" width="42.140625" style="88" customWidth="1"/>
    <col min="6626" max="6626" width="14.85546875" style="88" customWidth="1"/>
    <col min="6627" max="6627" width="15" style="88" bestFit="1" customWidth="1"/>
    <col min="6628" max="6875" width="8.7109375" style="88"/>
    <col min="6876" max="6876" width="16" style="88" customWidth="1"/>
    <col min="6877" max="6877" width="79.85546875" style="88" customWidth="1"/>
    <col min="6878" max="6878" width="14.85546875" style="88" customWidth="1"/>
    <col min="6879" max="6879" width="17" style="88" customWidth="1"/>
    <col min="6880" max="6880" width="17.85546875" style="88" customWidth="1"/>
    <col min="6881" max="6881" width="42.140625" style="88" customWidth="1"/>
    <col min="6882" max="6882" width="14.85546875" style="88" customWidth="1"/>
    <col min="6883" max="6883" width="15" style="88" bestFit="1" customWidth="1"/>
    <col min="6884" max="7131" width="8.7109375" style="88"/>
    <col min="7132" max="7132" width="16" style="88" customWidth="1"/>
    <col min="7133" max="7133" width="79.85546875" style="88" customWidth="1"/>
    <col min="7134" max="7134" width="14.85546875" style="88" customWidth="1"/>
    <col min="7135" max="7135" width="17" style="88" customWidth="1"/>
    <col min="7136" max="7136" width="17.85546875" style="88" customWidth="1"/>
    <col min="7137" max="7137" width="42.140625" style="88" customWidth="1"/>
    <col min="7138" max="7138" width="14.85546875" style="88" customWidth="1"/>
    <col min="7139" max="7139" width="15" style="88" bestFit="1" customWidth="1"/>
    <col min="7140" max="7387" width="8.7109375" style="88"/>
    <col min="7388" max="7388" width="16" style="88" customWidth="1"/>
    <col min="7389" max="7389" width="79.85546875" style="88" customWidth="1"/>
    <col min="7390" max="7390" width="14.85546875" style="88" customWidth="1"/>
    <col min="7391" max="7391" width="17" style="88" customWidth="1"/>
    <col min="7392" max="7392" width="17.85546875" style="88" customWidth="1"/>
    <col min="7393" max="7393" width="42.140625" style="88" customWidth="1"/>
    <col min="7394" max="7394" width="14.85546875" style="88" customWidth="1"/>
    <col min="7395" max="7395" width="15" style="88" bestFit="1" customWidth="1"/>
    <col min="7396" max="7643" width="8.7109375" style="88"/>
    <col min="7644" max="7644" width="16" style="88" customWidth="1"/>
    <col min="7645" max="7645" width="79.85546875" style="88" customWidth="1"/>
    <col min="7646" max="7646" width="14.85546875" style="88" customWidth="1"/>
    <col min="7647" max="7647" width="17" style="88" customWidth="1"/>
    <col min="7648" max="7648" width="17.85546875" style="88" customWidth="1"/>
    <col min="7649" max="7649" width="42.140625" style="88" customWidth="1"/>
    <col min="7650" max="7650" width="14.85546875" style="88" customWidth="1"/>
    <col min="7651" max="7651" width="15" style="88" bestFit="1" customWidth="1"/>
    <col min="7652" max="7899" width="8.7109375" style="88"/>
    <col min="7900" max="7900" width="16" style="88" customWidth="1"/>
    <col min="7901" max="7901" width="79.85546875" style="88" customWidth="1"/>
    <col min="7902" max="7902" width="14.85546875" style="88" customWidth="1"/>
    <col min="7903" max="7903" width="17" style="88" customWidth="1"/>
    <col min="7904" max="7904" width="17.85546875" style="88" customWidth="1"/>
    <col min="7905" max="7905" width="42.140625" style="88" customWidth="1"/>
    <col min="7906" max="7906" width="14.85546875" style="88" customWidth="1"/>
    <col min="7907" max="7907" width="15" style="88" bestFit="1" customWidth="1"/>
    <col min="7908" max="8155" width="8.7109375" style="88"/>
    <col min="8156" max="8156" width="16" style="88" customWidth="1"/>
    <col min="8157" max="8157" width="79.85546875" style="88" customWidth="1"/>
    <col min="8158" max="8158" width="14.85546875" style="88" customWidth="1"/>
    <col min="8159" max="8159" width="17" style="88" customWidth="1"/>
    <col min="8160" max="8160" width="17.85546875" style="88" customWidth="1"/>
    <col min="8161" max="8161" width="42.140625" style="88" customWidth="1"/>
    <col min="8162" max="8162" width="14.85546875" style="88" customWidth="1"/>
    <col min="8163" max="8163" width="15" style="88" bestFit="1" customWidth="1"/>
    <col min="8164" max="8411" width="8.7109375" style="88"/>
    <col min="8412" max="8412" width="16" style="88" customWidth="1"/>
    <col min="8413" max="8413" width="79.85546875" style="88" customWidth="1"/>
    <col min="8414" max="8414" width="14.85546875" style="88" customWidth="1"/>
    <col min="8415" max="8415" width="17" style="88" customWidth="1"/>
    <col min="8416" max="8416" width="17.85546875" style="88" customWidth="1"/>
    <col min="8417" max="8417" width="42.140625" style="88" customWidth="1"/>
    <col min="8418" max="8418" width="14.85546875" style="88" customWidth="1"/>
    <col min="8419" max="8419" width="15" style="88" bestFit="1" customWidth="1"/>
    <col min="8420" max="8667" width="8.7109375" style="88"/>
    <col min="8668" max="8668" width="16" style="88" customWidth="1"/>
    <col min="8669" max="8669" width="79.85546875" style="88" customWidth="1"/>
    <col min="8670" max="8670" width="14.85546875" style="88" customWidth="1"/>
    <col min="8671" max="8671" width="17" style="88" customWidth="1"/>
    <col min="8672" max="8672" width="17.85546875" style="88" customWidth="1"/>
    <col min="8673" max="8673" width="42.140625" style="88" customWidth="1"/>
    <col min="8674" max="8674" width="14.85546875" style="88" customWidth="1"/>
    <col min="8675" max="8675" width="15" style="88" bestFit="1" customWidth="1"/>
    <col min="8676" max="8923" width="8.7109375" style="88"/>
    <col min="8924" max="8924" width="16" style="88" customWidth="1"/>
    <col min="8925" max="8925" width="79.85546875" style="88" customWidth="1"/>
    <col min="8926" max="8926" width="14.85546875" style="88" customWidth="1"/>
    <col min="8927" max="8927" width="17" style="88" customWidth="1"/>
    <col min="8928" max="8928" width="17.85546875" style="88" customWidth="1"/>
    <col min="8929" max="8929" width="42.140625" style="88" customWidth="1"/>
    <col min="8930" max="8930" width="14.85546875" style="88" customWidth="1"/>
    <col min="8931" max="8931" width="15" style="88" bestFit="1" customWidth="1"/>
    <col min="8932" max="9179" width="8.7109375" style="88"/>
    <col min="9180" max="9180" width="16" style="88" customWidth="1"/>
    <col min="9181" max="9181" width="79.85546875" style="88" customWidth="1"/>
    <col min="9182" max="9182" width="14.85546875" style="88" customWidth="1"/>
    <col min="9183" max="9183" width="17" style="88" customWidth="1"/>
    <col min="9184" max="9184" width="17.85546875" style="88" customWidth="1"/>
    <col min="9185" max="9185" width="42.140625" style="88" customWidth="1"/>
    <col min="9186" max="9186" width="14.85546875" style="88" customWidth="1"/>
    <col min="9187" max="9187" width="15" style="88" bestFit="1" customWidth="1"/>
    <col min="9188" max="9435" width="8.7109375" style="88"/>
    <col min="9436" max="9436" width="16" style="88" customWidth="1"/>
    <col min="9437" max="9437" width="79.85546875" style="88" customWidth="1"/>
    <col min="9438" max="9438" width="14.85546875" style="88" customWidth="1"/>
    <col min="9439" max="9439" width="17" style="88" customWidth="1"/>
    <col min="9440" max="9440" width="17.85546875" style="88" customWidth="1"/>
    <col min="9441" max="9441" width="42.140625" style="88" customWidth="1"/>
    <col min="9442" max="9442" width="14.85546875" style="88" customWidth="1"/>
    <col min="9443" max="9443" width="15" style="88" bestFit="1" customWidth="1"/>
    <col min="9444" max="9691" width="8.7109375" style="88"/>
    <col min="9692" max="9692" width="16" style="88" customWidth="1"/>
    <col min="9693" max="9693" width="79.85546875" style="88" customWidth="1"/>
    <col min="9694" max="9694" width="14.85546875" style="88" customWidth="1"/>
    <col min="9695" max="9695" width="17" style="88" customWidth="1"/>
    <col min="9696" max="9696" width="17.85546875" style="88" customWidth="1"/>
    <col min="9697" max="9697" width="42.140625" style="88" customWidth="1"/>
    <col min="9698" max="9698" width="14.85546875" style="88" customWidth="1"/>
    <col min="9699" max="9699" width="15" style="88" bestFit="1" customWidth="1"/>
    <col min="9700" max="9947" width="8.7109375" style="88"/>
    <col min="9948" max="9948" width="16" style="88" customWidth="1"/>
    <col min="9949" max="9949" width="79.85546875" style="88" customWidth="1"/>
    <col min="9950" max="9950" width="14.85546875" style="88" customWidth="1"/>
    <col min="9951" max="9951" width="17" style="88" customWidth="1"/>
    <col min="9952" max="9952" width="17.85546875" style="88" customWidth="1"/>
    <col min="9953" max="9953" width="42.140625" style="88" customWidth="1"/>
    <col min="9954" max="9954" width="14.85546875" style="88" customWidth="1"/>
    <col min="9955" max="9955" width="15" style="88" bestFit="1" customWidth="1"/>
    <col min="9956" max="10203" width="8.7109375" style="88"/>
    <col min="10204" max="10204" width="16" style="88" customWidth="1"/>
    <col min="10205" max="10205" width="79.85546875" style="88" customWidth="1"/>
    <col min="10206" max="10206" width="14.85546875" style="88" customWidth="1"/>
    <col min="10207" max="10207" width="17" style="88" customWidth="1"/>
    <col min="10208" max="10208" width="17.85546875" style="88" customWidth="1"/>
    <col min="10209" max="10209" width="42.140625" style="88" customWidth="1"/>
    <col min="10210" max="10210" width="14.85546875" style="88" customWidth="1"/>
    <col min="10211" max="10211" width="15" style="88" bestFit="1" customWidth="1"/>
    <col min="10212" max="10459" width="8.7109375" style="88"/>
    <col min="10460" max="10460" width="16" style="88" customWidth="1"/>
    <col min="10461" max="10461" width="79.85546875" style="88" customWidth="1"/>
    <col min="10462" max="10462" width="14.85546875" style="88" customWidth="1"/>
    <col min="10463" max="10463" width="17" style="88" customWidth="1"/>
    <col min="10464" max="10464" width="17.85546875" style="88" customWidth="1"/>
    <col min="10465" max="10465" width="42.140625" style="88" customWidth="1"/>
    <col min="10466" max="10466" width="14.85546875" style="88" customWidth="1"/>
    <col min="10467" max="10467" width="15" style="88" bestFit="1" customWidth="1"/>
    <col min="10468" max="10715" width="8.7109375" style="88"/>
    <col min="10716" max="10716" width="16" style="88" customWidth="1"/>
    <col min="10717" max="10717" width="79.85546875" style="88" customWidth="1"/>
    <col min="10718" max="10718" width="14.85546875" style="88" customWidth="1"/>
    <col min="10719" max="10719" width="17" style="88" customWidth="1"/>
    <col min="10720" max="10720" width="17.85546875" style="88" customWidth="1"/>
    <col min="10721" max="10721" width="42.140625" style="88" customWidth="1"/>
    <col min="10722" max="10722" width="14.85546875" style="88" customWidth="1"/>
    <col min="10723" max="10723" width="15" style="88" bestFit="1" customWidth="1"/>
    <col min="10724" max="10971" width="8.7109375" style="88"/>
    <col min="10972" max="10972" width="16" style="88" customWidth="1"/>
    <col min="10973" max="10973" width="79.85546875" style="88" customWidth="1"/>
    <col min="10974" max="10974" width="14.85546875" style="88" customWidth="1"/>
    <col min="10975" max="10975" width="17" style="88" customWidth="1"/>
    <col min="10976" max="10976" width="17.85546875" style="88" customWidth="1"/>
    <col min="10977" max="10977" width="42.140625" style="88" customWidth="1"/>
    <col min="10978" max="10978" width="14.85546875" style="88" customWidth="1"/>
    <col min="10979" max="10979" width="15" style="88" bestFit="1" customWidth="1"/>
    <col min="10980" max="11227" width="8.7109375" style="88"/>
    <col min="11228" max="11228" width="16" style="88" customWidth="1"/>
    <col min="11229" max="11229" width="79.85546875" style="88" customWidth="1"/>
    <col min="11230" max="11230" width="14.85546875" style="88" customWidth="1"/>
    <col min="11231" max="11231" width="17" style="88" customWidth="1"/>
    <col min="11232" max="11232" width="17.85546875" style="88" customWidth="1"/>
    <col min="11233" max="11233" width="42.140625" style="88" customWidth="1"/>
    <col min="11234" max="11234" width="14.85546875" style="88" customWidth="1"/>
    <col min="11235" max="11235" width="15" style="88" bestFit="1" customWidth="1"/>
    <col min="11236" max="11483" width="8.7109375" style="88"/>
    <col min="11484" max="11484" width="16" style="88" customWidth="1"/>
    <col min="11485" max="11485" width="79.85546875" style="88" customWidth="1"/>
    <col min="11486" max="11486" width="14.85546875" style="88" customWidth="1"/>
    <col min="11487" max="11487" width="17" style="88" customWidth="1"/>
    <col min="11488" max="11488" width="17.85546875" style="88" customWidth="1"/>
    <col min="11489" max="11489" width="42.140625" style="88" customWidth="1"/>
    <col min="11490" max="11490" width="14.85546875" style="88" customWidth="1"/>
    <col min="11491" max="11491" width="15" style="88" bestFit="1" customWidth="1"/>
    <col min="11492" max="11739" width="8.7109375" style="88"/>
    <col min="11740" max="11740" width="16" style="88" customWidth="1"/>
    <col min="11741" max="11741" width="79.85546875" style="88" customWidth="1"/>
    <col min="11742" max="11742" width="14.85546875" style="88" customWidth="1"/>
    <col min="11743" max="11743" width="17" style="88" customWidth="1"/>
    <col min="11744" max="11744" width="17.85546875" style="88" customWidth="1"/>
    <col min="11745" max="11745" width="42.140625" style="88" customWidth="1"/>
    <col min="11746" max="11746" width="14.85546875" style="88" customWidth="1"/>
    <col min="11747" max="11747" width="15" style="88" bestFit="1" customWidth="1"/>
    <col min="11748" max="11995" width="8.7109375" style="88"/>
    <col min="11996" max="11996" width="16" style="88" customWidth="1"/>
    <col min="11997" max="11997" width="79.85546875" style="88" customWidth="1"/>
    <col min="11998" max="11998" width="14.85546875" style="88" customWidth="1"/>
    <col min="11999" max="11999" width="17" style="88" customWidth="1"/>
    <col min="12000" max="12000" width="17.85546875" style="88" customWidth="1"/>
    <col min="12001" max="12001" width="42.140625" style="88" customWidth="1"/>
    <col min="12002" max="12002" width="14.85546875" style="88" customWidth="1"/>
    <col min="12003" max="12003" width="15" style="88" bestFit="1" customWidth="1"/>
    <col min="12004" max="12251" width="8.7109375" style="88"/>
    <col min="12252" max="12252" width="16" style="88" customWidth="1"/>
    <col min="12253" max="12253" width="79.85546875" style="88" customWidth="1"/>
    <col min="12254" max="12254" width="14.85546875" style="88" customWidth="1"/>
    <col min="12255" max="12255" width="17" style="88" customWidth="1"/>
    <col min="12256" max="12256" width="17.85546875" style="88" customWidth="1"/>
    <col min="12257" max="12257" width="42.140625" style="88" customWidth="1"/>
    <col min="12258" max="12258" width="14.85546875" style="88" customWidth="1"/>
    <col min="12259" max="12259" width="15" style="88" bestFit="1" customWidth="1"/>
    <col min="12260" max="12507" width="8.7109375" style="88"/>
    <col min="12508" max="12508" width="16" style="88" customWidth="1"/>
    <col min="12509" max="12509" width="79.85546875" style="88" customWidth="1"/>
    <col min="12510" max="12510" width="14.85546875" style="88" customWidth="1"/>
    <col min="12511" max="12511" width="17" style="88" customWidth="1"/>
    <col min="12512" max="12512" width="17.85546875" style="88" customWidth="1"/>
    <col min="12513" max="12513" width="42.140625" style="88" customWidth="1"/>
    <col min="12514" max="12514" width="14.85546875" style="88" customWidth="1"/>
    <col min="12515" max="12515" width="15" style="88" bestFit="1" customWidth="1"/>
    <col min="12516" max="12763" width="8.7109375" style="88"/>
    <col min="12764" max="12764" width="16" style="88" customWidth="1"/>
    <col min="12765" max="12765" width="79.85546875" style="88" customWidth="1"/>
    <col min="12766" max="12766" width="14.85546875" style="88" customWidth="1"/>
    <col min="12767" max="12767" width="17" style="88" customWidth="1"/>
    <col min="12768" max="12768" width="17.85546875" style="88" customWidth="1"/>
    <col min="12769" max="12769" width="42.140625" style="88" customWidth="1"/>
    <col min="12770" max="12770" width="14.85546875" style="88" customWidth="1"/>
    <col min="12771" max="12771" width="15" style="88" bestFit="1" customWidth="1"/>
    <col min="12772" max="13019" width="8.7109375" style="88"/>
    <col min="13020" max="13020" width="16" style="88" customWidth="1"/>
    <col min="13021" max="13021" width="79.85546875" style="88" customWidth="1"/>
    <col min="13022" max="13022" width="14.85546875" style="88" customWidth="1"/>
    <col min="13023" max="13023" width="17" style="88" customWidth="1"/>
    <col min="13024" max="13024" width="17.85546875" style="88" customWidth="1"/>
    <col min="13025" max="13025" width="42.140625" style="88" customWidth="1"/>
    <col min="13026" max="13026" width="14.85546875" style="88" customWidth="1"/>
    <col min="13027" max="13027" width="15" style="88" bestFit="1" customWidth="1"/>
    <col min="13028" max="13275" width="8.7109375" style="88"/>
    <col min="13276" max="13276" width="16" style="88" customWidth="1"/>
    <col min="13277" max="13277" width="79.85546875" style="88" customWidth="1"/>
    <col min="13278" max="13278" width="14.85546875" style="88" customWidth="1"/>
    <col min="13279" max="13279" width="17" style="88" customWidth="1"/>
    <col min="13280" max="13280" width="17.85546875" style="88" customWidth="1"/>
    <col min="13281" max="13281" width="42.140625" style="88" customWidth="1"/>
    <col min="13282" max="13282" width="14.85546875" style="88" customWidth="1"/>
    <col min="13283" max="13283" width="15" style="88" bestFit="1" customWidth="1"/>
    <col min="13284" max="13531" width="8.7109375" style="88"/>
    <col min="13532" max="13532" width="16" style="88" customWidth="1"/>
    <col min="13533" max="13533" width="79.85546875" style="88" customWidth="1"/>
    <col min="13534" max="13534" width="14.85546875" style="88" customWidth="1"/>
    <col min="13535" max="13535" width="17" style="88" customWidth="1"/>
    <col min="13536" max="13536" width="17.85546875" style="88" customWidth="1"/>
    <col min="13537" max="13537" width="42.140625" style="88" customWidth="1"/>
    <col min="13538" max="13538" width="14.85546875" style="88" customWidth="1"/>
    <col min="13539" max="13539" width="15" style="88" bestFit="1" customWidth="1"/>
    <col min="13540" max="13787" width="8.7109375" style="88"/>
    <col min="13788" max="13788" width="16" style="88" customWidth="1"/>
    <col min="13789" max="13789" width="79.85546875" style="88" customWidth="1"/>
    <col min="13790" max="13790" width="14.85546875" style="88" customWidth="1"/>
    <col min="13791" max="13791" width="17" style="88" customWidth="1"/>
    <col min="13792" max="13792" width="17.85546875" style="88" customWidth="1"/>
    <col min="13793" max="13793" width="42.140625" style="88" customWidth="1"/>
    <col min="13794" max="13794" width="14.85546875" style="88" customWidth="1"/>
    <col min="13795" max="13795" width="15" style="88" bestFit="1" customWidth="1"/>
    <col min="13796" max="14043" width="8.7109375" style="88"/>
    <col min="14044" max="14044" width="16" style="88" customWidth="1"/>
    <col min="14045" max="14045" width="79.85546875" style="88" customWidth="1"/>
    <col min="14046" max="14046" width="14.85546875" style="88" customWidth="1"/>
    <col min="14047" max="14047" width="17" style="88" customWidth="1"/>
    <col min="14048" max="14048" width="17.85546875" style="88" customWidth="1"/>
    <col min="14049" max="14049" width="42.140625" style="88" customWidth="1"/>
    <col min="14050" max="14050" width="14.85546875" style="88" customWidth="1"/>
    <col min="14051" max="14051" width="15" style="88" bestFit="1" customWidth="1"/>
    <col min="14052" max="14299" width="8.7109375" style="88"/>
    <col min="14300" max="14300" width="16" style="88" customWidth="1"/>
    <col min="14301" max="14301" width="79.85546875" style="88" customWidth="1"/>
    <col min="14302" max="14302" width="14.85546875" style="88" customWidth="1"/>
    <col min="14303" max="14303" width="17" style="88" customWidth="1"/>
    <col min="14304" max="14304" width="17.85546875" style="88" customWidth="1"/>
    <col min="14305" max="14305" width="42.140625" style="88" customWidth="1"/>
    <col min="14306" max="14306" width="14.85546875" style="88" customWidth="1"/>
    <col min="14307" max="14307" width="15" style="88" bestFit="1" customWidth="1"/>
    <col min="14308" max="14555" width="8.7109375" style="88"/>
    <col min="14556" max="14556" width="16" style="88" customWidth="1"/>
    <col min="14557" max="14557" width="79.85546875" style="88" customWidth="1"/>
    <col min="14558" max="14558" width="14.85546875" style="88" customWidth="1"/>
    <col min="14559" max="14559" width="17" style="88" customWidth="1"/>
    <col min="14560" max="14560" width="17.85546875" style="88" customWidth="1"/>
    <col min="14561" max="14561" width="42.140625" style="88" customWidth="1"/>
    <col min="14562" max="14562" width="14.85546875" style="88" customWidth="1"/>
    <col min="14563" max="14563" width="15" style="88" bestFit="1" customWidth="1"/>
    <col min="14564" max="14811" width="8.7109375" style="88"/>
    <col min="14812" max="14812" width="16" style="88" customWidth="1"/>
    <col min="14813" max="14813" width="79.85546875" style="88" customWidth="1"/>
    <col min="14814" max="14814" width="14.85546875" style="88" customWidth="1"/>
    <col min="14815" max="14815" width="17" style="88" customWidth="1"/>
    <col min="14816" max="14816" width="17.85546875" style="88" customWidth="1"/>
    <col min="14817" max="14817" width="42.140625" style="88" customWidth="1"/>
    <col min="14818" max="14818" width="14.85546875" style="88" customWidth="1"/>
    <col min="14819" max="14819" width="15" style="88" bestFit="1" customWidth="1"/>
    <col min="14820" max="15067" width="8.7109375" style="88"/>
    <col min="15068" max="15068" width="16" style="88" customWidth="1"/>
    <col min="15069" max="15069" width="79.85546875" style="88" customWidth="1"/>
    <col min="15070" max="15070" width="14.85546875" style="88" customWidth="1"/>
    <col min="15071" max="15071" width="17" style="88" customWidth="1"/>
    <col min="15072" max="15072" width="17.85546875" style="88" customWidth="1"/>
    <col min="15073" max="15073" width="42.140625" style="88" customWidth="1"/>
    <col min="15074" max="15074" width="14.85546875" style="88" customWidth="1"/>
    <col min="15075" max="15075" width="15" style="88" bestFit="1" customWidth="1"/>
    <col min="15076" max="15323" width="8.7109375" style="88"/>
    <col min="15324" max="15324" width="16" style="88" customWidth="1"/>
    <col min="15325" max="15325" width="79.85546875" style="88" customWidth="1"/>
    <col min="15326" max="15326" width="14.85546875" style="88" customWidth="1"/>
    <col min="15327" max="15327" width="17" style="88" customWidth="1"/>
    <col min="15328" max="15328" width="17.85546875" style="88" customWidth="1"/>
    <col min="15329" max="15329" width="42.140625" style="88" customWidth="1"/>
    <col min="15330" max="15330" width="14.85546875" style="88" customWidth="1"/>
    <col min="15331" max="15331" width="15" style="88" bestFit="1" customWidth="1"/>
    <col min="15332" max="15579" width="8.7109375" style="88"/>
    <col min="15580" max="15580" width="16" style="88" customWidth="1"/>
    <col min="15581" max="15581" width="79.85546875" style="88" customWidth="1"/>
    <col min="15582" max="15582" width="14.85546875" style="88" customWidth="1"/>
    <col min="15583" max="15583" width="17" style="88" customWidth="1"/>
    <col min="15584" max="15584" width="17.85546875" style="88" customWidth="1"/>
    <col min="15585" max="15585" width="42.140625" style="88" customWidth="1"/>
    <col min="15586" max="15586" width="14.85546875" style="88" customWidth="1"/>
    <col min="15587" max="15587" width="15" style="88" bestFit="1" customWidth="1"/>
    <col min="15588" max="15835" width="8.7109375" style="88"/>
    <col min="15836" max="15836" width="16" style="88" customWidth="1"/>
    <col min="15837" max="15837" width="79.85546875" style="88" customWidth="1"/>
    <col min="15838" max="15838" width="14.85546875" style="88" customWidth="1"/>
    <col min="15839" max="15839" width="17" style="88" customWidth="1"/>
    <col min="15840" max="15840" width="17.85546875" style="88" customWidth="1"/>
    <col min="15841" max="15841" width="42.140625" style="88" customWidth="1"/>
    <col min="15842" max="15842" width="14.85546875" style="88" customWidth="1"/>
    <col min="15843" max="15843" width="15" style="88" bestFit="1" customWidth="1"/>
    <col min="15844" max="16091" width="8.7109375" style="88"/>
    <col min="16092" max="16092" width="16" style="88" customWidth="1"/>
    <col min="16093" max="16093" width="79.85546875" style="88" customWidth="1"/>
    <col min="16094" max="16094" width="14.85546875" style="88" customWidth="1"/>
    <col min="16095" max="16095" width="17" style="88" customWidth="1"/>
    <col min="16096" max="16096" width="17.85546875" style="88" customWidth="1"/>
    <col min="16097" max="16097" width="42.140625" style="88" customWidth="1"/>
    <col min="16098" max="16098" width="14.85546875" style="88" customWidth="1"/>
    <col min="16099" max="16099" width="15" style="88" bestFit="1" customWidth="1"/>
    <col min="16100" max="16384" width="8.7109375" style="88"/>
  </cols>
  <sheetData>
    <row r="1" spans="1:7" x14ac:dyDescent="0.25">
      <c r="G1" s="88" t="s">
        <v>252</v>
      </c>
    </row>
    <row r="2" spans="1:7" x14ac:dyDescent="0.25">
      <c r="G2" s="88" t="s">
        <v>253</v>
      </c>
    </row>
    <row r="3" spans="1:7" x14ac:dyDescent="0.25">
      <c r="G3" s="88" t="s">
        <v>2</v>
      </c>
    </row>
    <row r="6" spans="1:7" x14ac:dyDescent="0.25">
      <c r="A6" s="345" t="s">
        <v>3</v>
      </c>
      <c r="B6" s="345"/>
      <c r="C6" s="345"/>
      <c r="D6" s="345"/>
      <c r="E6" s="345"/>
      <c r="F6" s="345"/>
      <c r="G6" s="345"/>
    </row>
    <row r="7" spans="1:7" x14ac:dyDescent="0.25">
      <c r="A7" s="345" t="s">
        <v>4</v>
      </c>
      <c r="B7" s="345"/>
      <c r="C7" s="345"/>
      <c r="D7" s="345"/>
      <c r="E7" s="345"/>
      <c r="F7" s="345"/>
      <c r="G7" s="345"/>
    </row>
    <row r="8" spans="1:7" x14ac:dyDescent="0.25">
      <c r="A8" s="345" t="s">
        <v>5</v>
      </c>
      <c r="B8" s="345"/>
      <c r="C8" s="345"/>
      <c r="D8" s="345"/>
      <c r="E8" s="345"/>
      <c r="F8" s="345"/>
      <c r="G8" s="345"/>
    </row>
    <row r="9" spans="1:7" x14ac:dyDescent="0.25">
      <c r="A9" s="345" t="s">
        <v>6</v>
      </c>
      <c r="B9" s="345"/>
      <c r="C9" s="345"/>
      <c r="D9" s="345"/>
      <c r="E9" s="345"/>
      <c r="F9" s="345"/>
      <c r="G9" s="345"/>
    </row>
    <row r="11" spans="1:7" ht="31.5" customHeight="1" x14ac:dyDescent="0.25">
      <c r="A11" s="160" t="s">
        <v>392</v>
      </c>
      <c r="B11" s="180"/>
      <c r="D11" s="180"/>
      <c r="E11" s="181"/>
      <c r="F11" s="181"/>
      <c r="G11" s="122"/>
    </row>
    <row r="12" spans="1:7" x14ac:dyDescent="0.25">
      <c r="A12" s="182" t="s">
        <v>207</v>
      </c>
      <c r="B12" s="94" t="s">
        <v>208</v>
      </c>
      <c r="D12" s="183"/>
      <c r="E12" s="184"/>
      <c r="F12" s="184"/>
      <c r="G12" s="183"/>
    </row>
    <row r="13" spans="1:7" x14ac:dyDescent="0.25">
      <c r="A13" s="182" t="s">
        <v>209</v>
      </c>
      <c r="B13" s="94" t="s">
        <v>393</v>
      </c>
      <c r="D13" s="183"/>
      <c r="E13" s="184"/>
      <c r="F13" s="184"/>
      <c r="G13" s="183"/>
    </row>
    <row r="14" spans="1:7" x14ac:dyDescent="0.25">
      <c r="A14" s="160" t="s">
        <v>394</v>
      </c>
      <c r="B14" s="185"/>
      <c r="D14" s="186"/>
      <c r="E14" s="187"/>
      <c r="F14" s="187"/>
      <c r="G14" s="122"/>
    </row>
    <row r="15" spans="1:7" x14ac:dyDescent="0.25">
      <c r="E15" s="188"/>
    </row>
    <row r="16" spans="1:7" ht="20.25" customHeight="1" x14ac:dyDescent="0.25">
      <c r="A16" s="352" t="s">
        <v>11</v>
      </c>
      <c r="B16" s="360" t="s">
        <v>12</v>
      </c>
      <c r="C16" s="167" t="s">
        <v>213</v>
      </c>
      <c r="D16" s="350" t="s">
        <v>257</v>
      </c>
      <c r="E16" s="351"/>
      <c r="F16" s="362"/>
      <c r="G16" s="167" t="s">
        <v>14</v>
      </c>
    </row>
    <row r="17" spans="1:7" ht="62.25" customHeight="1" x14ac:dyDescent="0.25">
      <c r="A17" s="359"/>
      <c r="B17" s="361"/>
      <c r="C17" s="123"/>
      <c r="D17" s="123" t="s">
        <v>184</v>
      </c>
      <c r="E17" s="189" t="s">
        <v>487</v>
      </c>
      <c r="F17" s="190" t="s">
        <v>486</v>
      </c>
      <c r="G17" s="167"/>
    </row>
    <row r="18" spans="1:7" ht="15" customHeight="1" x14ac:dyDescent="0.25">
      <c r="A18" s="165" t="s">
        <v>18</v>
      </c>
      <c r="B18" s="109" t="s">
        <v>19</v>
      </c>
      <c r="C18" s="123" t="s">
        <v>20</v>
      </c>
      <c r="D18" s="123" t="s">
        <v>20</v>
      </c>
      <c r="E18" s="189" t="s">
        <v>20</v>
      </c>
      <c r="F18" s="189" t="s">
        <v>20</v>
      </c>
      <c r="G18" s="167" t="s">
        <v>20</v>
      </c>
    </row>
    <row r="19" spans="1:7" ht="21" customHeight="1" x14ac:dyDescent="0.25">
      <c r="A19" s="165" t="s">
        <v>21</v>
      </c>
      <c r="B19" s="109" t="s">
        <v>22</v>
      </c>
      <c r="C19" s="123" t="s">
        <v>23</v>
      </c>
      <c r="D19" s="107">
        <v>1853573.3559999997</v>
      </c>
      <c r="E19" s="196">
        <v>1982714.9838944902</v>
      </c>
      <c r="F19" s="196">
        <f>F20+F47+F62</f>
        <v>812176.41524999996</v>
      </c>
      <c r="G19" s="191"/>
    </row>
    <row r="20" spans="1:7" ht="20.25" customHeight="1" x14ac:dyDescent="0.25">
      <c r="A20" s="165" t="s">
        <v>24</v>
      </c>
      <c r="B20" s="109" t="s">
        <v>25</v>
      </c>
      <c r="C20" s="123" t="s">
        <v>23</v>
      </c>
      <c r="D20" s="107">
        <f>D21+D26+D28+D46+D45</f>
        <v>788788.3459999999</v>
      </c>
      <c r="E20" s="196">
        <f>E21+E26+E28+E46+E45</f>
        <v>1371039.0076402863</v>
      </c>
      <c r="F20" s="196">
        <f>F21+F26+F28+F46+F45</f>
        <v>853150.87601481541</v>
      </c>
      <c r="G20" s="191"/>
    </row>
    <row r="21" spans="1:7" ht="16.5" customHeight="1" x14ac:dyDescent="0.25">
      <c r="A21" s="165" t="s">
        <v>26</v>
      </c>
      <c r="B21" s="109" t="s">
        <v>27</v>
      </c>
      <c r="C21" s="123" t="s">
        <v>23</v>
      </c>
      <c r="D21" s="107">
        <f>D24+D22</f>
        <v>194160.44</v>
      </c>
      <c r="E21" s="196">
        <f>E24+E22+E23</f>
        <v>258928.31822068</v>
      </c>
      <c r="F21" s="196">
        <f>F24+F22+F23</f>
        <v>130066.4804973305</v>
      </c>
      <c r="G21" s="191"/>
    </row>
    <row r="22" spans="1:7" ht="39.75" customHeight="1" x14ac:dyDescent="0.25">
      <c r="A22" s="165" t="s">
        <v>28</v>
      </c>
      <c r="B22" s="109" t="s">
        <v>29</v>
      </c>
      <c r="C22" s="123" t="s">
        <v>23</v>
      </c>
      <c r="D22" s="107">
        <v>145489.65</v>
      </c>
      <c r="E22" s="196">
        <f>103406.36327068-612.76686+3.3</f>
        <v>102796.89641068</v>
      </c>
      <c r="F22" s="196">
        <f>41625.4053715422+43689.5324881013-F23+5.68862</f>
        <v>18950.626479643499</v>
      </c>
      <c r="G22" s="353" t="s">
        <v>511</v>
      </c>
    </row>
    <row r="23" spans="1:7" ht="51.75" customHeight="1" x14ac:dyDescent="0.25">
      <c r="A23" s="165" t="s">
        <v>30</v>
      </c>
      <c r="B23" s="109" t="s">
        <v>31</v>
      </c>
      <c r="C23" s="123" t="s">
        <v>23</v>
      </c>
      <c r="D23" s="107" t="s">
        <v>395</v>
      </c>
      <c r="E23" s="196">
        <f>F23</f>
        <v>66370</v>
      </c>
      <c r="F23" s="196">
        <v>66370</v>
      </c>
      <c r="G23" s="354"/>
    </row>
    <row r="24" spans="1:7" ht="51.75" customHeight="1" x14ac:dyDescent="0.25">
      <c r="A24" s="165" t="s">
        <v>33</v>
      </c>
      <c r="B24" s="192" t="s">
        <v>34</v>
      </c>
      <c r="C24" s="123" t="s">
        <v>23</v>
      </c>
      <c r="D24" s="107">
        <v>48670.79</v>
      </c>
      <c r="E24" s="196">
        <f>84076.8015-0.14551+5717.19851-32.43269</f>
        <v>89761.42181</v>
      </c>
      <c r="F24" s="196">
        <f>44745.926727687-F49</f>
        <v>44745.854017687001</v>
      </c>
      <c r="G24" s="353" t="s">
        <v>488</v>
      </c>
    </row>
    <row r="25" spans="1:7" x14ac:dyDescent="0.25">
      <c r="A25" s="165" t="s">
        <v>36</v>
      </c>
      <c r="B25" s="109" t="s">
        <v>37</v>
      </c>
      <c r="C25" s="123" t="s">
        <v>23</v>
      </c>
      <c r="D25" s="107" t="s">
        <v>395</v>
      </c>
      <c r="E25" s="196">
        <v>26232.544849999998</v>
      </c>
      <c r="F25" s="196">
        <v>13048</v>
      </c>
      <c r="G25" s="354" t="s">
        <v>396</v>
      </c>
    </row>
    <row r="26" spans="1:7" ht="141.75" customHeight="1" x14ac:dyDescent="0.25">
      <c r="A26" s="165" t="s">
        <v>38</v>
      </c>
      <c r="B26" s="109" t="s">
        <v>39</v>
      </c>
      <c r="C26" s="123" t="s">
        <v>23</v>
      </c>
      <c r="D26" s="107">
        <v>523819.67</v>
      </c>
      <c r="E26" s="196">
        <f>681708.26-14243.98032</f>
        <v>667464.27968000004</v>
      </c>
      <c r="F26" s="196">
        <v>346265</v>
      </c>
      <c r="G26" s="284" t="s">
        <v>512</v>
      </c>
    </row>
    <row r="27" spans="1:7" ht="47.25" x14ac:dyDescent="0.25">
      <c r="A27" s="165" t="s">
        <v>41</v>
      </c>
      <c r="B27" s="109" t="s">
        <v>37</v>
      </c>
      <c r="C27" s="123" t="s">
        <v>23</v>
      </c>
      <c r="D27" s="107" t="s">
        <v>395</v>
      </c>
      <c r="E27" s="196">
        <f>F27</f>
        <v>71729.046539999996</v>
      </c>
      <c r="F27" s="196">
        <v>71729.046539999996</v>
      </c>
      <c r="G27" s="191" t="s">
        <v>396</v>
      </c>
    </row>
    <row r="28" spans="1:7" ht="27" customHeight="1" x14ac:dyDescent="0.25">
      <c r="A28" s="165" t="s">
        <v>42</v>
      </c>
      <c r="B28" s="109" t="s">
        <v>43</v>
      </c>
      <c r="C28" s="123" t="s">
        <v>23</v>
      </c>
      <c r="D28" s="107">
        <f>D29+D30+D31</f>
        <v>58299.066000000006</v>
      </c>
      <c r="E28" s="196">
        <f>E29+E30+E31</f>
        <v>140415.3359196063</v>
      </c>
      <c r="F28" s="196">
        <f>F29+F30+F31</f>
        <v>72588.325517484904</v>
      </c>
      <c r="G28" s="191"/>
    </row>
    <row r="29" spans="1:7" ht="33" customHeight="1" x14ac:dyDescent="0.25">
      <c r="A29" s="165" t="s">
        <v>259</v>
      </c>
      <c r="B29" s="109" t="s">
        <v>45</v>
      </c>
      <c r="C29" s="123" t="s">
        <v>23</v>
      </c>
      <c r="D29" s="107">
        <v>0</v>
      </c>
      <c r="E29" s="196">
        <v>0</v>
      </c>
      <c r="F29" s="196">
        <v>0</v>
      </c>
      <c r="G29" s="191"/>
    </row>
    <row r="30" spans="1:7" ht="19.5" customHeight="1" x14ac:dyDescent="0.25">
      <c r="A30" s="165" t="s">
        <v>47</v>
      </c>
      <c r="B30" s="109" t="s">
        <v>48</v>
      </c>
      <c r="C30" s="123" t="s">
        <v>23</v>
      </c>
      <c r="D30" s="107">
        <v>0</v>
      </c>
      <c r="E30" s="196">
        <v>0</v>
      </c>
      <c r="F30" s="196">
        <v>0</v>
      </c>
      <c r="G30" s="191"/>
    </row>
    <row r="31" spans="1:7" ht="27" customHeight="1" x14ac:dyDescent="0.25">
      <c r="A31" s="165" t="s">
        <v>260</v>
      </c>
      <c r="B31" s="109" t="s">
        <v>50</v>
      </c>
      <c r="C31" s="123" t="s">
        <v>23</v>
      </c>
      <c r="D31" s="107">
        <f>D32+D39+D40+D41+D42+D43+D44</f>
        <v>58299.066000000006</v>
      </c>
      <c r="E31" s="196">
        <f>E32+E39+E40+E41+E42+E43+E44</f>
        <v>140415.3359196063</v>
      </c>
      <c r="F31" s="196">
        <f>F32+F39+F40+F41+F42+F43+F44</f>
        <v>72588.325517484904</v>
      </c>
      <c r="G31" s="191"/>
    </row>
    <row r="32" spans="1:7" ht="27" customHeight="1" x14ac:dyDescent="0.25">
      <c r="A32" s="165" t="s">
        <v>261</v>
      </c>
      <c r="B32" s="111" t="s">
        <v>263</v>
      </c>
      <c r="C32" s="123" t="s">
        <v>23</v>
      </c>
      <c r="D32" s="107">
        <f>D33+D34+D35+D36+D37+D38</f>
        <v>21115.307999999997</v>
      </c>
      <c r="E32" s="196">
        <f>E33+E34+E35+E36+E37+E38</f>
        <v>98681.90798960629</v>
      </c>
      <c r="F32" s="196">
        <f>F33+F34+F35+F36+F37+F38</f>
        <v>47129.214926107292</v>
      </c>
      <c r="G32" s="191"/>
    </row>
    <row r="33" spans="1:7" ht="20.25" customHeight="1" x14ac:dyDescent="0.25">
      <c r="A33" s="165" t="s">
        <v>397</v>
      </c>
      <c r="B33" s="112" t="s">
        <v>215</v>
      </c>
      <c r="C33" s="123" t="s">
        <v>23</v>
      </c>
      <c r="D33" s="107">
        <v>4712.79</v>
      </c>
      <c r="E33" s="196">
        <f>12804.0231+1220.81636-618.50711</f>
        <v>13406.332350000001</v>
      </c>
      <c r="F33" s="196">
        <v>7258.4443614251386</v>
      </c>
      <c r="G33" s="191" t="s">
        <v>481</v>
      </c>
    </row>
    <row r="34" spans="1:7" ht="48" customHeight="1" x14ac:dyDescent="0.25">
      <c r="A34" s="165" t="s">
        <v>398</v>
      </c>
      <c r="B34" s="112" t="s">
        <v>399</v>
      </c>
      <c r="C34" s="123" t="s">
        <v>23</v>
      </c>
      <c r="D34" s="107">
        <v>7354.12</v>
      </c>
      <c r="E34" s="107">
        <v>16983.976170000002</v>
      </c>
      <c r="F34" s="196">
        <v>8636.318370904768</v>
      </c>
      <c r="G34" s="191" t="s">
        <v>489</v>
      </c>
    </row>
    <row r="35" spans="1:7" ht="48.75" customHeight="1" x14ac:dyDescent="0.25">
      <c r="A35" s="165" t="s">
        <v>400</v>
      </c>
      <c r="B35" s="112" t="s">
        <v>401</v>
      </c>
      <c r="C35" s="123" t="s">
        <v>23</v>
      </c>
      <c r="D35" s="107">
        <v>31.373999999999999</v>
      </c>
      <c r="E35" s="196">
        <v>78.939320000000009</v>
      </c>
      <c r="F35" s="196">
        <v>38.047860505603083</v>
      </c>
      <c r="G35" s="191" t="s">
        <v>490</v>
      </c>
    </row>
    <row r="36" spans="1:7" ht="66.75" customHeight="1" x14ac:dyDescent="0.25">
      <c r="A36" s="165" t="s">
        <v>402</v>
      </c>
      <c r="B36" s="112" t="s">
        <v>270</v>
      </c>
      <c r="C36" s="123" t="s">
        <v>23</v>
      </c>
      <c r="D36" s="107">
        <v>235.59399999999999</v>
      </c>
      <c r="E36" s="196">
        <v>5970.4400299999998</v>
      </c>
      <c r="F36" s="196">
        <v>2959.4605256560385</v>
      </c>
      <c r="G36" s="191" t="s">
        <v>506</v>
      </c>
    </row>
    <row r="37" spans="1:7" ht="39" customHeight="1" x14ac:dyDescent="0.25">
      <c r="A37" s="165" t="s">
        <v>403</v>
      </c>
      <c r="B37" s="112" t="s">
        <v>273</v>
      </c>
      <c r="C37" s="123" t="s">
        <v>23</v>
      </c>
      <c r="D37" s="107">
        <v>189.09</v>
      </c>
      <c r="E37" s="196">
        <v>1143.8738899999998</v>
      </c>
      <c r="F37" s="196">
        <v>575.6156004948765</v>
      </c>
      <c r="G37" s="191" t="s">
        <v>491</v>
      </c>
    </row>
    <row r="38" spans="1:7" ht="45" customHeight="1" x14ac:dyDescent="0.25">
      <c r="A38" s="165" t="s">
        <v>404</v>
      </c>
      <c r="B38" s="113" t="s">
        <v>275</v>
      </c>
      <c r="C38" s="123" t="s">
        <v>23</v>
      </c>
      <c r="D38" s="107">
        <v>8592.34</v>
      </c>
      <c r="E38" s="196">
        <v>61098.346229606293</v>
      </c>
      <c r="F38" s="196">
        <v>27661.328207120871</v>
      </c>
      <c r="G38" s="191" t="s">
        <v>492</v>
      </c>
    </row>
    <row r="39" spans="1:7" ht="49.5" customHeight="1" x14ac:dyDescent="0.25">
      <c r="A39" s="165" t="s">
        <v>55</v>
      </c>
      <c r="B39" s="111" t="s">
        <v>220</v>
      </c>
      <c r="C39" s="123" t="s">
        <v>23</v>
      </c>
      <c r="D39" s="107">
        <v>9502.51</v>
      </c>
      <c r="E39" s="196">
        <f>10592.944-51.36628</f>
        <v>10541.577719999999</v>
      </c>
      <c r="F39" s="196">
        <v>5299.7949470090152</v>
      </c>
      <c r="G39" s="191" t="s">
        <v>507</v>
      </c>
    </row>
    <row r="40" spans="1:7" ht="87.75" customHeight="1" x14ac:dyDescent="0.25">
      <c r="A40" s="165" t="s">
        <v>58</v>
      </c>
      <c r="B40" s="111" t="s">
        <v>189</v>
      </c>
      <c r="C40" s="123" t="s">
        <v>23</v>
      </c>
      <c r="D40" s="107">
        <v>3446.23</v>
      </c>
      <c r="E40" s="196">
        <f>5841.45357-45.71007</f>
        <v>5795.7434999999996</v>
      </c>
      <c r="F40" s="196">
        <v>2928.2328473714706</v>
      </c>
      <c r="G40" s="191" t="s">
        <v>405</v>
      </c>
    </row>
    <row r="41" spans="1:7" ht="120.75" customHeight="1" x14ac:dyDescent="0.25">
      <c r="A41" s="165" t="s">
        <v>61</v>
      </c>
      <c r="B41" s="111" t="s">
        <v>190</v>
      </c>
      <c r="C41" s="123" t="s">
        <v>23</v>
      </c>
      <c r="D41" s="107">
        <v>1911.62</v>
      </c>
      <c r="E41" s="196">
        <f>7417.34-19.95331</f>
        <v>7397.3866900000003</v>
      </c>
      <c r="F41" s="196">
        <v>3702.7411010358774</v>
      </c>
      <c r="G41" s="191" t="s">
        <v>508</v>
      </c>
    </row>
    <row r="42" spans="1:7" ht="48.75" customHeight="1" x14ac:dyDescent="0.25">
      <c r="A42" s="165" t="s">
        <v>64</v>
      </c>
      <c r="B42" s="111" t="s">
        <v>191</v>
      </c>
      <c r="C42" s="123" t="s">
        <v>23</v>
      </c>
      <c r="D42" s="107">
        <v>2347.9639999999999</v>
      </c>
      <c r="E42" s="196">
        <f>6215.88797-4.32887</f>
        <v>6211.5590999999995</v>
      </c>
      <c r="F42" s="196">
        <v>3120.8283302711798</v>
      </c>
      <c r="G42" s="191" t="s">
        <v>406</v>
      </c>
    </row>
    <row r="43" spans="1:7" ht="17.25" customHeight="1" x14ac:dyDescent="0.25">
      <c r="A43" s="165" t="s">
        <v>67</v>
      </c>
      <c r="B43" s="111" t="s">
        <v>194</v>
      </c>
      <c r="C43" s="123" t="s">
        <v>23</v>
      </c>
      <c r="D43" s="107">
        <v>0</v>
      </c>
      <c r="E43" s="196">
        <v>6797.7096300000003</v>
      </c>
      <c r="F43" s="196">
        <v>7933.33503528048</v>
      </c>
      <c r="G43" s="191"/>
    </row>
    <row r="44" spans="1:7" ht="78" customHeight="1" x14ac:dyDescent="0.25">
      <c r="A44" s="165" t="s">
        <v>70</v>
      </c>
      <c r="B44" s="111" t="s">
        <v>79</v>
      </c>
      <c r="C44" s="123" t="s">
        <v>23</v>
      </c>
      <c r="D44" s="107">
        <v>19975.434000000001</v>
      </c>
      <c r="E44" s="196">
        <v>4989.45129</v>
      </c>
      <c r="F44" s="196">
        <v>2474.1783304095875</v>
      </c>
      <c r="G44" s="191" t="s">
        <v>407</v>
      </c>
    </row>
    <row r="45" spans="1:7" ht="48" customHeight="1" x14ac:dyDescent="0.25">
      <c r="A45" s="165" t="s">
        <v>73</v>
      </c>
      <c r="B45" s="109" t="s">
        <v>74</v>
      </c>
      <c r="C45" s="123" t="s">
        <v>23</v>
      </c>
      <c r="D45" s="107">
        <v>10617.22</v>
      </c>
      <c r="E45" s="196">
        <v>303385.07381999999</v>
      </c>
      <c r="F45" s="196">
        <v>303385.07</v>
      </c>
      <c r="G45" s="193" t="s">
        <v>509</v>
      </c>
    </row>
    <row r="46" spans="1:7" ht="56.25" customHeight="1" x14ac:dyDescent="0.25">
      <c r="A46" s="165" t="s">
        <v>76</v>
      </c>
      <c r="B46" s="109" t="s">
        <v>77</v>
      </c>
      <c r="C46" s="123" t="s">
        <v>23</v>
      </c>
      <c r="D46" s="107">
        <v>1891.95</v>
      </c>
      <c r="E46" s="196">
        <v>846</v>
      </c>
      <c r="F46" s="196">
        <f>E46</f>
        <v>846</v>
      </c>
      <c r="G46" s="193" t="s">
        <v>408</v>
      </c>
    </row>
    <row r="47" spans="1:7" ht="27" customHeight="1" x14ac:dyDescent="0.25">
      <c r="A47" s="165" t="s">
        <v>80</v>
      </c>
      <c r="B47" s="109" t="s">
        <v>81</v>
      </c>
      <c r="C47" s="123" t="s">
        <v>23</v>
      </c>
      <c r="D47" s="107">
        <f>D48+D49+D50+D51+D52+D53+D54+D55+D56+D57+D59+D60+D61</f>
        <v>1346002.39</v>
      </c>
      <c r="E47" s="196">
        <f>E48+E49+E50+E51+E52+E53+E54+E55+E56+E57+E59+E60+E61</f>
        <v>1222377.6764806237</v>
      </c>
      <c r="F47" s="196">
        <f>F48+F49+F50+F51+F52+F53+F54+F55+F56+F57+F59+F60+F61</f>
        <v>655913.85080518445</v>
      </c>
      <c r="G47" s="191"/>
    </row>
    <row r="48" spans="1:7" ht="19.5" customHeight="1" x14ac:dyDescent="0.25">
      <c r="A48" s="165" t="s">
        <v>82</v>
      </c>
      <c r="B48" s="109" t="s">
        <v>197</v>
      </c>
      <c r="C48" s="123" t="s">
        <v>23</v>
      </c>
      <c r="D48" s="107">
        <v>545884.6</v>
      </c>
      <c r="E48" s="196">
        <v>553360.2806206235</v>
      </c>
      <c r="F48" s="196">
        <v>275578.62487</v>
      </c>
      <c r="G48" s="191"/>
    </row>
    <row r="49" spans="1:7" ht="38.25" customHeight="1" x14ac:dyDescent="0.25">
      <c r="A49" s="165" t="s">
        <v>85</v>
      </c>
      <c r="B49" s="109" t="s">
        <v>86</v>
      </c>
      <c r="C49" s="123" t="s">
        <v>23</v>
      </c>
      <c r="D49" s="107">
        <v>0</v>
      </c>
      <c r="E49" s="196">
        <v>0.14551</v>
      </c>
      <c r="F49" s="196">
        <v>7.2709999999999997E-2</v>
      </c>
      <c r="G49" s="191"/>
    </row>
    <row r="50" spans="1:7" ht="33.75" customHeight="1" x14ac:dyDescent="0.25">
      <c r="A50" s="165" t="s">
        <v>87</v>
      </c>
      <c r="B50" s="109" t="s">
        <v>88</v>
      </c>
      <c r="C50" s="123" t="s">
        <v>23</v>
      </c>
      <c r="D50" s="107">
        <v>6991.94</v>
      </c>
      <c r="E50" s="196">
        <f>9472.53826-1198.87295</f>
        <v>8273.6653100000003</v>
      </c>
      <c r="F50" s="196">
        <v>5254.8210282524224</v>
      </c>
      <c r="G50" s="191" t="s">
        <v>409</v>
      </c>
    </row>
    <row r="51" spans="1:7" ht="16.5" customHeight="1" x14ac:dyDescent="0.25">
      <c r="A51" s="165" t="s">
        <v>90</v>
      </c>
      <c r="B51" s="109" t="s">
        <v>91</v>
      </c>
      <c r="C51" s="123" t="s">
        <v>23</v>
      </c>
      <c r="D51" s="107">
        <v>151698.18</v>
      </c>
      <c r="E51" s="196">
        <f>200347.65-4222.63379</f>
        <v>196125.01621</v>
      </c>
      <c r="F51" s="196">
        <v>101696.58409</v>
      </c>
      <c r="G51" s="191"/>
    </row>
    <row r="52" spans="1:7" ht="47.25" customHeight="1" x14ac:dyDescent="0.25">
      <c r="A52" s="165" t="s">
        <v>93</v>
      </c>
      <c r="B52" s="109" t="s">
        <v>94</v>
      </c>
      <c r="C52" s="123" t="s">
        <v>23</v>
      </c>
      <c r="D52" s="107">
        <v>0</v>
      </c>
      <c r="E52" s="196">
        <v>0</v>
      </c>
      <c r="F52" s="196">
        <v>0</v>
      </c>
      <c r="G52" s="191"/>
    </row>
    <row r="53" spans="1:7" ht="81.75" customHeight="1" x14ac:dyDescent="0.25">
      <c r="A53" s="165" t="s">
        <v>95</v>
      </c>
      <c r="B53" s="109" t="s">
        <v>96</v>
      </c>
      <c r="C53" s="123" t="s">
        <v>23</v>
      </c>
      <c r="D53" s="107">
        <v>246078.39</v>
      </c>
      <c r="E53" s="196">
        <f>320320.63712-0.44188</f>
        <v>320320.19524000003</v>
      </c>
      <c r="F53" s="196">
        <v>159385.63831518186</v>
      </c>
      <c r="G53" s="191" t="s">
        <v>482</v>
      </c>
    </row>
    <row r="54" spans="1:7" ht="17.25" customHeight="1" x14ac:dyDescent="0.25">
      <c r="A54" s="165" t="s">
        <v>98</v>
      </c>
      <c r="B54" s="109" t="s">
        <v>99</v>
      </c>
      <c r="C54" s="123" t="s">
        <v>23</v>
      </c>
      <c r="D54" s="107">
        <v>0</v>
      </c>
      <c r="E54" s="196">
        <v>0</v>
      </c>
      <c r="F54" s="196">
        <v>0</v>
      </c>
      <c r="G54" s="191"/>
    </row>
    <row r="55" spans="1:7" ht="17.25" customHeight="1" x14ac:dyDescent="0.25">
      <c r="A55" s="165" t="s">
        <v>100</v>
      </c>
      <c r="B55" s="109" t="s">
        <v>101</v>
      </c>
      <c r="C55" s="123" t="s">
        <v>23</v>
      </c>
      <c r="D55" s="107">
        <v>0</v>
      </c>
      <c r="E55" s="196">
        <v>-98082</v>
      </c>
      <c r="F55" s="196">
        <v>-98082</v>
      </c>
      <c r="G55" s="191"/>
    </row>
    <row r="56" spans="1:7" ht="17.25" customHeight="1" x14ac:dyDescent="0.25">
      <c r="A56" s="165" t="s">
        <v>103</v>
      </c>
      <c r="B56" s="109" t="s">
        <v>104</v>
      </c>
      <c r="C56" s="123" t="s">
        <v>23</v>
      </c>
      <c r="D56" s="107">
        <v>63805.34</v>
      </c>
      <c r="E56" s="196">
        <f>48444.53076-5.49117</f>
        <v>48439.03959</v>
      </c>
      <c r="F56" s="196">
        <v>24536.682969999998</v>
      </c>
      <c r="G56" s="191"/>
    </row>
    <row r="57" spans="1:7" ht="71.25" customHeight="1" x14ac:dyDescent="0.25">
      <c r="A57" s="165" t="s">
        <v>106</v>
      </c>
      <c r="B57" s="109" t="s">
        <v>107</v>
      </c>
      <c r="C57" s="123" t="s">
        <v>23</v>
      </c>
      <c r="D57" s="107">
        <v>316925.30499999999</v>
      </c>
      <c r="E57" s="196">
        <v>217793.31157000002</v>
      </c>
      <c r="F57" s="196">
        <f>E57</f>
        <v>217793.31157000002</v>
      </c>
      <c r="G57" s="268" t="s">
        <v>410</v>
      </c>
    </row>
    <row r="58" spans="1:7" ht="36.75" customHeight="1" x14ac:dyDescent="0.25">
      <c r="A58" s="165" t="s">
        <v>109</v>
      </c>
      <c r="B58" s="109" t="s">
        <v>110</v>
      </c>
      <c r="C58" s="123" t="s">
        <v>111</v>
      </c>
      <c r="D58" s="194" t="s">
        <v>131</v>
      </c>
      <c r="E58" s="195">
        <v>3066</v>
      </c>
      <c r="F58" s="195">
        <v>2011</v>
      </c>
      <c r="G58" s="191"/>
    </row>
    <row r="59" spans="1:7" ht="95.1" customHeight="1" x14ac:dyDescent="0.25">
      <c r="A59" s="165" t="s">
        <v>112</v>
      </c>
      <c r="B59" s="109" t="s">
        <v>284</v>
      </c>
      <c r="C59" s="123" t="s">
        <v>23</v>
      </c>
      <c r="D59" s="107">
        <v>0</v>
      </c>
      <c r="E59" s="196">
        <v>0</v>
      </c>
      <c r="F59" s="196">
        <v>0</v>
      </c>
      <c r="G59" s="191"/>
    </row>
    <row r="60" spans="1:7" ht="81" customHeight="1" x14ac:dyDescent="0.25">
      <c r="A60" s="165" t="s">
        <v>114</v>
      </c>
      <c r="B60" s="109" t="s">
        <v>411</v>
      </c>
      <c r="C60" s="123" t="s">
        <v>23</v>
      </c>
      <c r="D60" s="107">
        <v>9921.0349999999999</v>
      </c>
      <c r="E60" s="196">
        <f>6074.11692+30689.60551+127098-191065-E46</f>
        <v>-28049.277570000006</v>
      </c>
      <c r="F60" s="196">
        <f>3081.87475+127098-191065-F46+29382.4285317501</f>
        <v>-32348.696718249896</v>
      </c>
      <c r="G60" s="191" t="s">
        <v>412</v>
      </c>
    </row>
    <row r="61" spans="1:7" ht="20.25" customHeight="1" x14ac:dyDescent="0.25">
      <c r="A61" s="165" t="s">
        <v>285</v>
      </c>
      <c r="B61" s="109" t="s">
        <v>280</v>
      </c>
      <c r="C61" s="123" t="s">
        <v>23</v>
      </c>
      <c r="D61" s="107">
        <v>4697.6000000000004</v>
      </c>
      <c r="E61" s="196">
        <v>4197.3</v>
      </c>
      <c r="F61" s="196">
        <v>2098.8119700000002</v>
      </c>
      <c r="G61" s="191"/>
    </row>
    <row r="62" spans="1:7" ht="49.5" customHeight="1" x14ac:dyDescent="0.25">
      <c r="A62" s="165" t="s">
        <v>116</v>
      </c>
      <c r="B62" s="109" t="s">
        <v>117</v>
      </c>
      <c r="C62" s="123" t="s">
        <v>23</v>
      </c>
      <c r="D62" s="107">
        <v>-281217.38</v>
      </c>
      <c r="E62" s="275">
        <v>-610701.70022642007</v>
      </c>
      <c r="F62" s="196">
        <f>-479095-F57</f>
        <v>-696888.31157000002</v>
      </c>
      <c r="G62" s="191"/>
    </row>
    <row r="63" spans="1:7" ht="48" customHeight="1" x14ac:dyDescent="0.25">
      <c r="A63" s="165" t="s">
        <v>118</v>
      </c>
      <c r="B63" s="109" t="s">
        <v>288</v>
      </c>
      <c r="C63" s="123" t="s">
        <v>23</v>
      </c>
      <c r="D63" s="107" t="s">
        <v>131</v>
      </c>
      <c r="E63" s="196">
        <v>224808.45836000002</v>
      </c>
      <c r="F63" s="196">
        <v>211623.91350999998</v>
      </c>
      <c r="G63" s="193" t="s">
        <v>413</v>
      </c>
    </row>
    <row r="64" spans="1:7" ht="39" customHeight="1" x14ac:dyDescent="0.25">
      <c r="A64" s="165" t="s">
        <v>121</v>
      </c>
      <c r="B64" s="109" t="s">
        <v>122</v>
      </c>
      <c r="C64" s="123" t="s">
        <v>23</v>
      </c>
      <c r="D64" s="107">
        <v>470782.89229300001</v>
      </c>
      <c r="E64" s="196">
        <v>409946.24602999998</v>
      </c>
      <c r="F64" s="196">
        <v>60894.584749999995</v>
      </c>
      <c r="G64" s="191"/>
    </row>
    <row r="65" spans="1:7" ht="51" customHeight="1" x14ac:dyDescent="0.25">
      <c r="A65" s="165" t="s">
        <v>24</v>
      </c>
      <c r="B65" s="109" t="s">
        <v>123</v>
      </c>
      <c r="C65" s="123" t="s">
        <v>124</v>
      </c>
      <c r="D65" s="107">
        <v>220390.1</v>
      </c>
      <c r="E65" s="196">
        <f>202.5272629*1000</f>
        <v>202527.2629</v>
      </c>
      <c r="F65" s="196">
        <f>E65</f>
        <v>202527.2629</v>
      </c>
      <c r="G65" s="193" t="s">
        <v>414</v>
      </c>
    </row>
    <row r="66" spans="1:7" ht="66.75" customHeight="1" x14ac:dyDescent="0.25">
      <c r="A66" s="165" t="s">
        <v>80</v>
      </c>
      <c r="B66" s="109" t="s">
        <v>125</v>
      </c>
      <c r="C66" s="123" t="s">
        <v>289</v>
      </c>
      <c r="D66" s="107">
        <v>2136.1344828692399</v>
      </c>
      <c r="E66" s="196">
        <f>E64/E65*1000</f>
        <v>2024.1533913012754</v>
      </c>
      <c r="F66" s="196">
        <f>E66</f>
        <v>2024.1533913012754</v>
      </c>
      <c r="G66" s="191"/>
    </row>
    <row r="67" spans="1:7" ht="74.25" customHeight="1" x14ac:dyDescent="0.25">
      <c r="A67" s="165" t="s">
        <v>127</v>
      </c>
      <c r="B67" s="109" t="s">
        <v>128</v>
      </c>
      <c r="C67" s="123" t="s">
        <v>20</v>
      </c>
      <c r="D67" s="107" t="s">
        <v>20</v>
      </c>
      <c r="E67" s="196" t="s">
        <v>20</v>
      </c>
      <c r="F67" s="196" t="s">
        <v>20</v>
      </c>
      <c r="G67" s="167"/>
    </row>
    <row r="68" spans="1:7" ht="35.25" customHeight="1" x14ac:dyDescent="0.25">
      <c r="A68" s="165" t="s">
        <v>21</v>
      </c>
      <c r="B68" s="109" t="s">
        <v>129</v>
      </c>
      <c r="C68" s="123" t="s">
        <v>130</v>
      </c>
      <c r="D68" s="107" t="s">
        <v>395</v>
      </c>
      <c r="E68" s="196">
        <v>100366</v>
      </c>
      <c r="F68" s="196">
        <f>E68</f>
        <v>100366</v>
      </c>
      <c r="G68" s="191"/>
    </row>
    <row r="69" spans="1:7" ht="15" customHeight="1" x14ac:dyDescent="0.25">
      <c r="A69" s="165" t="s">
        <v>132</v>
      </c>
      <c r="B69" s="109" t="s">
        <v>133</v>
      </c>
      <c r="C69" s="123" t="s">
        <v>290</v>
      </c>
      <c r="D69" s="355" t="s">
        <v>395</v>
      </c>
      <c r="E69" s="196">
        <f>F69</f>
        <v>2380.3000000000002</v>
      </c>
      <c r="F69" s="196">
        <f t="shared" ref="F69" si="0">F70+F71+F72+F73</f>
        <v>2380.3000000000002</v>
      </c>
      <c r="G69" s="191"/>
    </row>
    <row r="70" spans="1:7" x14ac:dyDescent="0.25">
      <c r="A70" s="165" t="s">
        <v>135</v>
      </c>
      <c r="B70" s="109" t="s">
        <v>136</v>
      </c>
      <c r="C70" s="123" t="s">
        <v>290</v>
      </c>
      <c r="D70" s="356"/>
      <c r="E70" s="196">
        <f t="shared" ref="E70:E73" si="1">F70</f>
        <v>1141.7</v>
      </c>
      <c r="F70" s="196">
        <v>1141.7</v>
      </c>
      <c r="G70" s="191"/>
    </row>
    <row r="71" spans="1:7" x14ac:dyDescent="0.25">
      <c r="A71" s="165" t="s">
        <v>137</v>
      </c>
      <c r="B71" s="109" t="s">
        <v>138</v>
      </c>
      <c r="C71" s="123" t="s">
        <v>290</v>
      </c>
      <c r="D71" s="356"/>
      <c r="E71" s="196">
        <f t="shared" si="1"/>
        <v>384.8</v>
      </c>
      <c r="F71" s="196">
        <v>384.8</v>
      </c>
      <c r="G71" s="191"/>
    </row>
    <row r="72" spans="1:7" x14ac:dyDescent="0.25">
      <c r="A72" s="165" t="s">
        <v>139</v>
      </c>
      <c r="B72" s="109" t="s">
        <v>140</v>
      </c>
      <c r="C72" s="123" t="s">
        <v>290</v>
      </c>
      <c r="D72" s="356"/>
      <c r="E72" s="196">
        <f t="shared" si="1"/>
        <v>853.8</v>
      </c>
      <c r="F72" s="196">
        <v>853.8</v>
      </c>
      <c r="G72" s="191"/>
    </row>
    <row r="73" spans="1:7" x14ac:dyDescent="0.25">
      <c r="A73" s="165" t="s">
        <v>141</v>
      </c>
      <c r="B73" s="109" t="s">
        <v>142</v>
      </c>
      <c r="C73" s="123" t="s">
        <v>290</v>
      </c>
      <c r="D73" s="357"/>
      <c r="E73" s="196">
        <f t="shared" si="1"/>
        <v>0</v>
      </c>
      <c r="F73" s="196">
        <v>0</v>
      </c>
      <c r="G73" s="191"/>
    </row>
    <row r="74" spans="1:7" ht="30" customHeight="1" x14ac:dyDescent="0.25">
      <c r="A74" s="165" t="s">
        <v>143</v>
      </c>
      <c r="B74" s="109" t="s">
        <v>144</v>
      </c>
      <c r="C74" s="123" t="s">
        <v>145</v>
      </c>
      <c r="D74" s="355" t="s">
        <v>415</v>
      </c>
      <c r="E74" s="196">
        <f t="shared" ref="E74:F74" si="2">SUM(E75:E78)</f>
        <v>18119.185044350001</v>
      </c>
      <c r="F74" s="196">
        <f t="shared" si="2"/>
        <v>18119.185044350001</v>
      </c>
      <c r="G74" s="191"/>
    </row>
    <row r="75" spans="1:7" x14ac:dyDescent="0.25">
      <c r="A75" s="165" t="s">
        <v>146</v>
      </c>
      <c r="B75" s="109" t="s">
        <v>136</v>
      </c>
      <c r="C75" s="123" t="s">
        <v>145</v>
      </c>
      <c r="D75" s="330"/>
      <c r="E75" s="196">
        <v>1363.4135000000001</v>
      </c>
      <c r="F75" s="196">
        <f>E75</f>
        <v>1363.4135000000001</v>
      </c>
      <c r="G75" s="191"/>
    </row>
    <row r="76" spans="1:7" x14ac:dyDescent="0.25">
      <c r="A76" s="165" t="s">
        <v>147</v>
      </c>
      <c r="B76" s="109" t="s">
        <v>138</v>
      </c>
      <c r="C76" s="123" t="s">
        <v>145</v>
      </c>
      <c r="D76" s="330"/>
      <c r="E76" s="196">
        <v>1368.6033480000001</v>
      </c>
      <c r="F76" s="196">
        <f t="shared" ref="F76:F78" si="3">E76</f>
        <v>1368.6033480000001</v>
      </c>
      <c r="G76" s="191"/>
    </row>
    <row r="77" spans="1:7" x14ac:dyDescent="0.25">
      <c r="A77" s="165" t="s">
        <v>148</v>
      </c>
      <c r="B77" s="109" t="s">
        <v>140</v>
      </c>
      <c r="C77" s="123" t="s">
        <v>145</v>
      </c>
      <c r="D77" s="330"/>
      <c r="E77" s="196">
        <v>7039.3741699500006</v>
      </c>
      <c r="F77" s="196">
        <f t="shared" si="3"/>
        <v>7039.3741699500006</v>
      </c>
      <c r="G77" s="191"/>
    </row>
    <row r="78" spans="1:7" x14ac:dyDescent="0.25">
      <c r="A78" s="165" t="s">
        <v>149</v>
      </c>
      <c r="B78" s="109" t="s">
        <v>142</v>
      </c>
      <c r="C78" s="123" t="s">
        <v>145</v>
      </c>
      <c r="D78" s="330"/>
      <c r="E78" s="196">
        <v>8347.794026399999</v>
      </c>
      <c r="F78" s="196">
        <f t="shared" si="3"/>
        <v>8347.794026399999</v>
      </c>
      <c r="G78" s="191"/>
    </row>
    <row r="79" spans="1:7" ht="30" customHeight="1" x14ac:dyDescent="0.25">
      <c r="A79" s="165" t="s">
        <v>150</v>
      </c>
      <c r="B79" s="109" t="s">
        <v>151</v>
      </c>
      <c r="C79" s="123" t="s">
        <v>145</v>
      </c>
      <c r="D79" s="330"/>
      <c r="E79" s="196">
        <f t="shared" ref="E79:F79" si="4">SUM(E80:E83)</f>
        <v>24730</v>
      </c>
      <c r="F79" s="196">
        <f t="shared" si="4"/>
        <v>24730</v>
      </c>
      <c r="G79" s="191"/>
    </row>
    <row r="80" spans="1:7" x14ac:dyDescent="0.25">
      <c r="A80" s="165" t="s">
        <v>152</v>
      </c>
      <c r="B80" s="109" t="s">
        <v>136</v>
      </c>
      <c r="C80" s="123" t="s">
        <v>145</v>
      </c>
      <c r="D80" s="330"/>
      <c r="E80" s="196">
        <v>5083.7</v>
      </c>
      <c r="F80" s="196">
        <f>E80</f>
        <v>5083.7</v>
      </c>
      <c r="G80" s="191"/>
    </row>
    <row r="81" spans="1:72" x14ac:dyDescent="0.25">
      <c r="A81" s="165" t="s">
        <v>153</v>
      </c>
      <c r="B81" s="109" t="s">
        <v>138</v>
      </c>
      <c r="C81" s="123" t="s">
        <v>145</v>
      </c>
      <c r="D81" s="330"/>
      <c r="E81" s="196">
        <v>5032.8999999999996</v>
      </c>
      <c r="F81" s="196">
        <f t="shared" ref="F81:F83" si="5">E81</f>
        <v>5032.8999999999996</v>
      </c>
      <c r="G81" s="191"/>
    </row>
    <row r="82" spans="1:72" x14ac:dyDescent="0.25">
      <c r="A82" s="165" t="s">
        <v>154</v>
      </c>
      <c r="B82" s="109" t="s">
        <v>140</v>
      </c>
      <c r="C82" s="123" t="s">
        <v>145</v>
      </c>
      <c r="D82" s="330"/>
      <c r="E82" s="196">
        <f>14615.7-2.3</f>
        <v>14613.400000000001</v>
      </c>
      <c r="F82" s="196">
        <f t="shared" si="5"/>
        <v>14613.400000000001</v>
      </c>
      <c r="G82" s="191"/>
    </row>
    <row r="83" spans="1:72" x14ac:dyDescent="0.25">
      <c r="A83" s="165" t="s">
        <v>155</v>
      </c>
      <c r="B83" s="109" t="s">
        <v>142</v>
      </c>
      <c r="C83" s="123" t="s">
        <v>145</v>
      </c>
      <c r="D83" s="331"/>
      <c r="E83" s="196">
        <v>0</v>
      </c>
      <c r="F83" s="196">
        <f t="shared" si="5"/>
        <v>0</v>
      </c>
      <c r="G83" s="191"/>
    </row>
    <row r="84" spans="1:72" ht="15" customHeight="1" x14ac:dyDescent="0.25">
      <c r="A84" s="165" t="s">
        <v>156</v>
      </c>
      <c r="B84" s="109" t="s">
        <v>157</v>
      </c>
      <c r="C84" s="123" t="s">
        <v>158</v>
      </c>
      <c r="D84" s="355" t="s">
        <v>395</v>
      </c>
      <c r="E84" s="196">
        <f t="shared" ref="E84:F84" si="6">E85+E86+E87+E88</f>
        <v>10485.16</v>
      </c>
      <c r="F84" s="196">
        <f t="shared" si="6"/>
        <v>10485.16</v>
      </c>
      <c r="G84" s="191"/>
    </row>
    <row r="85" spans="1:72" x14ac:dyDescent="0.25">
      <c r="A85" s="165" t="s">
        <v>159</v>
      </c>
      <c r="B85" s="109" t="s">
        <v>136</v>
      </c>
      <c r="C85" s="123" t="s">
        <v>158</v>
      </c>
      <c r="D85" s="356"/>
      <c r="E85" s="196">
        <f>F85</f>
        <v>759.15</v>
      </c>
      <c r="F85" s="196">
        <v>759.15</v>
      </c>
      <c r="G85" s="191"/>
    </row>
    <row r="86" spans="1:72" x14ac:dyDescent="0.25">
      <c r="A86" s="165" t="s">
        <v>160</v>
      </c>
      <c r="B86" s="109" t="s">
        <v>138</v>
      </c>
      <c r="C86" s="123" t="s">
        <v>158</v>
      </c>
      <c r="D86" s="356"/>
      <c r="E86" s="196">
        <f t="shared" ref="E86:E88" si="7">F86</f>
        <v>1020.62</v>
      </c>
      <c r="F86" s="196">
        <v>1020.62</v>
      </c>
      <c r="G86" s="191"/>
    </row>
    <row r="87" spans="1:72" x14ac:dyDescent="0.25">
      <c r="A87" s="165" t="s">
        <v>161</v>
      </c>
      <c r="B87" s="109" t="s">
        <v>140</v>
      </c>
      <c r="C87" s="123" t="s">
        <v>158</v>
      </c>
      <c r="D87" s="356"/>
      <c r="E87" s="196">
        <f t="shared" si="7"/>
        <v>4801.82</v>
      </c>
      <c r="F87" s="196">
        <v>4801.82</v>
      </c>
      <c r="G87" s="191"/>
    </row>
    <row r="88" spans="1:72" x14ac:dyDescent="0.25">
      <c r="A88" s="165" t="s">
        <v>162</v>
      </c>
      <c r="B88" s="109" t="s">
        <v>142</v>
      </c>
      <c r="C88" s="123" t="s">
        <v>158</v>
      </c>
      <c r="D88" s="356"/>
      <c r="E88" s="196">
        <f t="shared" si="7"/>
        <v>3903.57</v>
      </c>
      <c r="F88" s="196">
        <v>3903.57</v>
      </c>
      <c r="G88" s="191"/>
    </row>
    <row r="89" spans="1:72" ht="16.5" customHeight="1" x14ac:dyDescent="0.25">
      <c r="A89" s="165" t="s">
        <v>163</v>
      </c>
      <c r="B89" s="109" t="s">
        <v>164</v>
      </c>
      <c r="C89" s="123" t="s">
        <v>165</v>
      </c>
      <c r="D89" s="357"/>
      <c r="E89" s="291">
        <v>6.0400000000000002E-2</v>
      </c>
      <c r="F89" s="291">
        <v>6.0400000000000002E-2</v>
      </c>
      <c r="G89" s="191"/>
    </row>
    <row r="90" spans="1:72" ht="45.75" customHeight="1" x14ac:dyDescent="0.25">
      <c r="A90" s="165" t="s">
        <v>166</v>
      </c>
      <c r="B90" s="109" t="s">
        <v>167</v>
      </c>
      <c r="C90" s="127" t="s">
        <v>23</v>
      </c>
      <c r="D90" s="107" t="s">
        <v>395</v>
      </c>
      <c r="E90" s="196">
        <v>178109.6</v>
      </c>
      <c r="F90" s="196">
        <f>E90</f>
        <v>178109.6</v>
      </c>
      <c r="G90" s="166"/>
    </row>
    <row r="91" spans="1:72" ht="40.5" customHeight="1" x14ac:dyDescent="0.25">
      <c r="A91" s="165" t="s">
        <v>169</v>
      </c>
      <c r="B91" s="109" t="s">
        <v>170</v>
      </c>
      <c r="C91" s="127" t="s">
        <v>23</v>
      </c>
      <c r="D91" s="107" t="s">
        <v>131</v>
      </c>
      <c r="E91" s="196" t="s">
        <v>131</v>
      </c>
      <c r="F91" s="196" t="s">
        <v>131</v>
      </c>
      <c r="G91" s="191"/>
    </row>
    <row r="92" spans="1:72" ht="51" customHeight="1" x14ac:dyDescent="0.25">
      <c r="A92" s="165" t="s">
        <v>171</v>
      </c>
      <c r="B92" s="109" t="s">
        <v>172</v>
      </c>
      <c r="C92" s="123" t="s">
        <v>165</v>
      </c>
      <c r="D92" s="238" t="s">
        <v>173</v>
      </c>
      <c r="E92" s="276" t="s">
        <v>20</v>
      </c>
      <c r="F92" s="276" t="s">
        <v>20</v>
      </c>
      <c r="G92" s="167" t="s">
        <v>20</v>
      </c>
    </row>
    <row r="94" spans="1:72" s="141" customFormat="1" x14ac:dyDescent="0.25">
      <c r="A94" s="88"/>
      <c r="B94" s="197" t="s">
        <v>174</v>
      </c>
      <c r="C94" s="88"/>
      <c r="D94" s="88"/>
      <c r="E94" s="179"/>
      <c r="F94" s="179"/>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88"/>
      <c r="AN94" s="88"/>
      <c r="AO94" s="88"/>
      <c r="AP94" s="88"/>
      <c r="AQ94" s="88"/>
      <c r="AR94" s="88"/>
      <c r="AS94" s="88"/>
      <c r="AT94" s="88"/>
      <c r="AU94" s="88"/>
      <c r="AV94" s="88"/>
      <c r="AW94" s="88"/>
      <c r="AX94" s="88"/>
      <c r="AY94" s="88"/>
      <c r="AZ94" s="88"/>
      <c r="BA94" s="88"/>
      <c r="BB94" s="88"/>
      <c r="BC94" s="88"/>
      <c r="BD94" s="88"/>
      <c r="BE94" s="88"/>
      <c r="BF94" s="88"/>
      <c r="BG94" s="88"/>
      <c r="BH94" s="88"/>
      <c r="BI94" s="88"/>
      <c r="BJ94" s="88"/>
      <c r="BK94" s="88"/>
      <c r="BL94" s="88"/>
      <c r="BM94" s="88"/>
      <c r="BN94" s="88"/>
      <c r="BO94" s="88"/>
      <c r="BP94" s="88"/>
      <c r="BQ94" s="88"/>
      <c r="BR94" s="88"/>
      <c r="BS94" s="88"/>
      <c r="BT94" s="88"/>
    </row>
    <row r="95" spans="1:72" s="141" customFormat="1" ht="66" customHeight="1" x14ac:dyDescent="0.25">
      <c r="A95" s="358" t="s">
        <v>247</v>
      </c>
      <c r="B95" s="358"/>
      <c r="C95" s="358"/>
      <c r="D95" s="358"/>
      <c r="E95" s="358"/>
      <c r="F95" s="358"/>
      <c r="G95" s="358"/>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6"/>
      <c r="BR95" s="136"/>
      <c r="BS95" s="136"/>
      <c r="BT95" s="136"/>
    </row>
    <row r="96" spans="1:72" s="141" customFormat="1" ht="30.75" customHeight="1" x14ac:dyDescent="0.25">
      <c r="A96" s="358" t="s">
        <v>248</v>
      </c>
      <c r="B96" s="358"/>
      <c r="C96" s="358"/>
      <c r="D96" s="358"/>
      <c r="E96" s="358"/>
      <c r="F96" s="358"/>
      <c r="G96" s="358"/>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6"/>
      <c r="BC96" s="136"/>
      <c r="BD96" s="136"/>
      <c r="BE96" s="136"/>
      <c r="BF96" s="136"/>
      <c r="BG96" s="136"/>
      <c r="BH96" s="136"/>
      <c r="BI96" s="136"/>
      <c r="BJ96" s="136"/>
      <c r="BK96" s="136"/>
      <c r="BL96" s="136"/>
      <c r="BM96" s="136"/>
      <c r="BN96" s="136"/>
      <c r="BO96" s="136"/>
      <c r="BP96" s="136"/>
      <c r="BQ96" s="136"/>
      <c r="BR96" s="136"/>
      <c r="BS96" s="136"/>
      <c r="BT96" s="136"/>
    </row>
    <row r="97" spans="1:72" s="141" customFormat="1" ht="55.5" customHeight="1" x14ac:dyDescent="0.25">
      <c r="A97" s="333" t="s">
        <v>293</v>
      </c>
      <c r="B97" s="333"/>
      <c r="C97" s="333"/>
      <c r="D97" s="333"/>
      <c r="E97" s="333"/>
      <c r="F97" s="333"/>
      <c r="G97" s="333"/>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row>
    <row r="98" spans="1:72" s="141" customFormat="1" ht="36" customHeight="1" x14ac:dyDescent="0.25">
      <c r="A98" s="333" t="s">
        <v>250</v>
      </c>
      <c r="B98" s="333"/>
      <c r="C98" s="333"/>
      <c r="D98" s="333"/>
      <c r="E98" s="333"/>
      <c r="F98" s="333"/>
      <c r="G98" s="333"/>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row>
    <row r="99" spans="1:72" s="141" customFormat="1" ht="44.25" customHeight="1" x14ac:dyDescent="0.25">
      <c r="A99" s="333" t="s">
        <v>251</v>
      </c>
      <c r="B99" s="333"/>
      <c r="C99" s="333"/>
      <c r="D99" s="333"/>
      <c r="E99" s="333"/>
      <c r="F99" s="333"/>
      <c r="G99" s="333"/>
      <c r="H99" s="139"/>
      <c r="I99" s="139"/>
      <c r="J99" s="139"/>
      <c r="K99" s="139"/>
      <c r="L99" s="139"/>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row>
    <row r="100" spans="1:72" s="141" customFormat="1" ht="38.25" customHeight="1" x14ac:dyDescent="0.25">
      <c r="A100" s="333" t="s">
        <v>416</v>
      </c>
      <c r="B100" s="333"/>
      <c r="C100" s="333"/>
      <c r="D100" s="333"/>
      <c r="E100" s="333"/>
      <c r="F100" s="333"/>
      <c r="G100" s="333"/>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row>
  </sheetData>
  <mergeCells count="18">
    <mergeCell ref="A6:G6"/>
    <mergeCell ref="A7:G7"/>
    <mergeCell ref="A8:G8"/>
    <mergeCell ref="A9:G9"/>
    <mergeCell ref="A16:A17"/>
    <mergeCell ref="B16:B17"/>
    <mergeCell ref="D16:F16"/>
    <mergeCell ref="A97:G97"/>
    <mergeCell ref="A98:G98"/>
    <mergeCell ref="A99:G99"/>
    <mergeCell ref="A100:G100"/>
    <mergeCell ref="G22:G23"/>
    <mergeCell ref="D69:D73"/>
    <mergeCell ref="D74:D83"/>
    <mergeCell ref="D84:D89"/>
    <mergeCell ref="A95:G95"/>
    <mergeCell ref="A96:G96"/>
    <mergeCell ref="G24:G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18"/>
  <sheetViews>
    <sheetView topLeftCell="A67" zoomScale="80" zoomScaleNormal="80" workbookViewId="0">
      <selection activeCell="E104" sqref="E104"/>
    </sheetView>
  </sheetViews>
  <sheetFormatPr defaultColWidth="9.140625" defaultRowHeight="15" outlineLevelRow="1" x14ac:dyDescent="0.25"/>
  <cols>
    <col min="1" max="1" width="9.140625" style="198" customWidth="1"/>
    <col min="2" max="2" width="53.28515625" style="198" customWidth="1"/>
    <col min="3" max="3" width="12.42578125" style="198" customWidth="1"/>
    <col min="4" max="4" width="15.42578125" style="198" bestFit="1" customWidth="1"/>
    <col min="5" max="5" width="20" style="199" customWidth="1"/>
    <col min="6" max="6" width="69.42578125" style="200" customWidth="1"/>
    <col min="7" max="16384" width="9.140625" style="198"/>
  </cols>
  <sheetData>
    <row r="1" spans="1:6" x14ac:dyDescent="0.25">
      <c r="F1" s="200" t="s">
        <v>0</v>
      </c>
    </row>
    <row r="2" spans="1:6" x14ac:dyDescent="0.25">
      <c r="F2" s="200" t="s">
        <v>1</v>
      </c>
    </row>
    <row r="3" spans="1:6" x14ac:dyDescent="0.25">
      <c r="F3" s="200" t="s">
        <v>2</v>
      </c>
    </row>
    <row r="5" spans="1:6" hidden="1" x14ac:dyDescent="0.25"/>
    <row r="7" spans="1:6" ht="18.75" x14ac:dyDescent="0.3">
      <c r="A7" s="365" t="s">
        <v>3</v>
      </c>
      <c r="B7" s="365"/>
      <c r="C7" s="365"/>
      <c r="D7" s="365"/>
      <c r="E7" s="365"/>
      <c r="F7" s="365"/>
    </row>
    <row r="8" spans="1:6" ht="18.75" x14ac:dyDescent="0.3">
      <c r="A8" s="365" t="s">
        <v>4</v>
      </c>
      <c r="B8" s="365"/>
      <c r="C8" s="365"/>
      <c r="D8" s="365"/>
      <c r="E8" s="365"/>
      <c r="F8" s="365"/>
    </row>
    <row r="9" spans="1:6" ht="18.75" x14ac:dyDescent="0.3">
      <c r="A9" s="365" t="s">
        <v>5</v>
      </c>
      <c r="B9" s="365"/>
      <c r="C9" s="365"/>
      <c r="D9" s="365"/>
      <c r="E9" s="365"/>
      <c r="F9" s="365"/>
    </row>
    <row r="10" spans="1:6" ht="18.75" x14ac:dyDescent="0.3">
      <c r="A10" s="365" t="s">
        <v>6</v>
      </c>
      <c r="B10" s="365"/>
      <c r="C10" s="365"/>
      <c r="D10" s="365"/>
      <c r="E10" s="365"/>
      <c r="F10" s="365"/>
    </row>
    <row r="11" spans="1:6" x14ac:dyDescent="0.25">
      <c r="A11" s="202"/>
      <c r="B11" s="202"/>
      <c r="C11" s="202"/>
      <c r="D11" s="202"/>
      <c r="E11" s="201"/>
      <c r="F11" s="203"/>
    </row>
    <row r="12" spans="1:6" x14ac:dyDescent="0.25">
      <c r="A12" s="202"/>
      <c r="B12" s="202"/>
      <c r="C12" s="202"/>
      <c r="D12" s="204"/>
      <c r="E12" s="201"/>
      <c r="F12" s="203"/>
    </row>
    <row r="13" spans="1:6" ht="15.75" x14ac:dyDescent="0.25">
      <c r="A13" s="205" t="s">
        <v>417</v>
      </c>
      <c r="B13" s="206"/>
      <c r="C13" s="202"/>
      <c r="D13" s="204"/>
      <c r="E13" s="201"/>
      <c r="F13" s="203"/>
    </row>
    <row r="14" spans="1:6" ht="15.75" x14ac:dyDescent="0.25">
      <c r="A14" s="205" t="s">
        <v>180</v>
      </c>
      <c r="B14" s="202"/>
      <c r="C14" s="202"/>
      <c r="D14" s="207"/>
      <c r="E14" s="208"/>
      <c r="F14" s="203"/>
    </row>
    <row r="15" spans="1:6" ht="15.75" x14ac:dyDescent="0.25">
      <c r="A15" s="205" t="s">
        <v>418</v>
      </c>
      <c r="B15" s="202"/>
      <c r="C15" s="202"/>
      <c r="D15" s="204">
        <v>4665983.4800000004</v>
      </c>
      <c r="E15" s="209"/>
      <c r="F15" s="203"/>
    </row>
    <row r="16" spans="1:6" ht="15.75" x14ac:dyDescent="0.25">
      <c r="A16" s="205" t="s">
        <v>419</v>
      </c>
      <c r="B16" s="202"/>
      <c r="C16" s="202"/>
      <c r="D16" s="210">
        <f>+D15-D21</f>
        <v>0</v>
      </c>
      <c r="E16" s="201"/>
      <c r="F16" s="203"/>
    </row>
    <row r="17" spans="1:6" x14ac:dyDescent="0.25">
      <c r="D17" s="211"/>
    </row>
    <row r="18" spans="1:6" ht="15.75" x14ac:dyDescent="0.25">
      <c r="A18" s="367" t="s">
        <v>11</v>
      </c>
      <c r="B18" s="367" t="s">
        <v>12</v>
      </c>
      <c r="C18" s="368" t="s">
        <v>13</v>
      </c>
      <c r="D18" s="366">
        <v>2020</v>
      </c>
      <c r="E18" s="366"/>
      <c r="F18" s="370" t="s">
        <v>14</v>
      </c>
    </row>
    <row r="19" spans="1:6" ht="15.75" x14ac:dyDescent="0.25">
      <c r="A19" s="367"/>
      <c r="B19" s="367"/>
      <c r="C19" s="369"/>
      <c r="D19" s="212" t="s">
        <v>184</v>
      </c>
      <c r="E19" s="213" t="s">
        <v>17</v>
      </c>
      <c r="F19" s="371"/>
    </row>
    <row r="20" spans="1:6" ht="15.75" x14ac:dyDescent="0.25">
      <c r="A20" s="21" t="s">
        <v>18</v>
      </c>
      <c r="B20" s="214" t="s">
        <v>19</v>
      </c>
      <c r="C20" s="21" t="s">
        <v>20</v>
      </c>
      <c r="D20" s="21" t="s">
        <v>20</v>
      </c>
      <c r="E20" s="17" t="s">
        <v>20</v>
      </c>
      <c r="F20" s="215" t="s">
        <v>20</v>
      </c>
    </row>
    <row r="21" spans="1:6" ht="15.75" x14ac:dyDescent="0.25">
      <c r="A21" s="21" t="s">
        <v>21</v>
      </c>
      <c r="B21" s="214" t="s">
        <v>22</v>
      </c>
      <c r="C21" s="21" t="s">
        <v>23</v>
      </c>
      <c r="D21" s="19">
        <f>D22+D60+D77</f>
        <v>4665983.4800000004</v>
      </c>
      <c r="E21" s="19">
        <f>E22+E60+E77</f>
        <v>5144028.3916799994</v>
      </c>
      <c r="F21" s="216"/>
    </row>
    <row r="22" spans="1:6" ht="15.75" x14ac:dyDescent="0.25">
      <c r="A22" s="21" t="s">
        <v>24</v>
      </c>
      <c r="B22" s="214" t="s">
        <v>25</v>
      </c>
      <c r="C22" s="21" t="s">
        <v>23</v>
      </c>
      <c r="D22" s="19">
        <f>+D23+D28+D30+D58+D59</f>
        <v>2142761.7799999998</v>
      </c>
      <c r="E22" s="19">
        <f>+E23+E28+E30+E58+E59</f>
        <v>2325878.0981977563</v>
      </c>
      <c r="F22" s="215"/>
    </row>
    <row r="23" spans="1:6" ht="15.75" x14ac:dyDescent="0.25">
      <c r="A23" s="21" t="s">
        <v>26</v>
      </c>
      <c r="B23" s="214" t="s">
        <v>27</v>
      </c>
      <c r="C23" s="21" t="s">
        <v>23</v>
      </c>
      <c r="D23" s="257">
        <f>+D24+D26</f>
        <v>385830.95</v>
      </c>
      <c r="E23" s="19">
        <f>+E24+E26+E25</f>
        <v>348538.81550070463</v>
      </c>
      <c r="F23" s="215"/>
    </row>
    <row r="24" spans="1:6" ht="38.25" customHeight="1" x14ac:dyDescent="0.25">
      <c r="A24" s="21" t="s">
        <v>28</v>
      </c>
      <c r="B24" s="214" t="s">
        <v>29</v>
      </c>
      <c r="C24" s="21" t="s">
        <v>23</v>
      </c>
      <c r="D24" s="257">
        <v>366946.68</v>
      </c>
      <c r="E24" s="19">
        <v>150026.89890541657</v>
      </c>
      <c r="F24" s="372" t="s">
        <v>513</v>
      </c>
    </row>
    <row r="25" spans="1:6" s="218" customFormat="1" ht="25.5" customHeight="1" x14ac:dyDescent="0.25">
      <c r="A25" s="21" t="s">
        <v>30</v>
      </c>
      <c r="B25" s="214" t="s">
        <v>31</v>
      </c>
      <c r="C25" s="21" t="s">
        <v>23</v>
      </c>
      <c r="D25" s="257" t="s">
        <v>131</v>
      </c>
      <c r="E25" s="19">
        <v>165357.30365000002</v>
      </c>
      <c r="F25" s="373"/>
    </row>
    <row r="26" spans="1:6" ht="63" x14ac:dyDescent="0.25">
      <c r="A26" s="21" t="s">
        <v>33</v>
      </c>
      <c r="B26" s="214" t="s">
        <v>34</v>
      </c>
      <c r="C26" s="21" t="s">
        <v>23</v>
      </c>
      <c r="D26" s="257">
        <v>18884.27</v>
      </c>
      <c r="E26" s="19">
        <v>33154.612945288041</v>
      </c>
      <c r="F26" s="372" t="s">
        <v>420</v>
      </c>
    </row>
    <row r="27" spans="1:6" ht="15.75" x14ac:dyDescent="0.25">
      <c r="A27" s="21" t="s">
        <v>36</v>
      </c>
      <c r="B27" s="214" t="s">
        <v>37</v>
      </c>
      <c r="C27" s="21" t="s">
        <v>23</v>
      </c>
      <c r="D27" s="257" t="s">
        <v>131</v>
      </c>
      <c r="E27" s="19">
        <v>16461.837023679785</v>
      </c>
      <c r="F27" s="373"/>
    </row>
    <row r="28" spans="1:6" ht="30.75" customHeight="1" x14ac:dyDescent="0.25">
      <c r="A28" s="21" t="s">
        <v>38</v>
      </c>
      <c r="B28" s="214" t="s">
        <v>39</v>
      </c>
      <c r="C28" s="21" t="s">
        <v>23</v>
      </c>
      <c r="D28" s="19">
        <v>1531883.95</v>
      </c>
      <c r="E28" s="19">
        <v>1640198.243195923</v>
      </c>
      <c r="F28" s="219"/>
    </row>
    <row r="29" spans="1:6" ht="15.75" x14ac:dyDescent="0.25">
      <c r="A29" s="21" t="s">
        <v>41</v>
      </c>
      <c r="B29" s="214" t="s">
        <v>37</v>
      </c>
      <c r="C29" s="21" t="s">
        <v>23</v>
      </c>
      <c r="D29" s="19" t="s">
        <v>131</v>
      </c>
      <c r="E29" s="19">
        <v>151968.23823000002</v>
      </c>
      <c r="F29" s="219"/>
    </row>
    <row r="30" spans="1:6" ht="15.75" x14ac:dyDescent="0.25">
      <c r="A30" s="21" t="s">
        <v>42</v>
      </c>
      <c r="B30" s="214" t="s">
        <v>43</v>
      </c>
      <c r="C30" s="21" t="s">
        <v>23</v>
      </c>
      <c r="D30" s="257">
        <f>D32+D33+D31+D57</f>
        <v>224637.52000000002</v>
      </c>
      <c r="E30" s="257">
        <v>329037.33357112837</v>
      </c>
      <c r="F30" s="219"/>
    </row>
    <row r="31" spans="1:6" ht="31.5" x14ac:dyDescent="0.25">
      <c r="A31" s="21" t="s">
        <v>44</v>
      </c>
      <c r="B31" s="214" t="s">
        <v>45</v>
      </c>
      <c r="C31" s="21" t="s">
        <v>23</v>
      </c>
      <c r="D31" s="19"/>
      <c r="E31" s="19"/>
      <c r="F31" s="219"/>
    </row>
    <row r="32" spans="1:6" ht="45" x14ac:dyDescent="0.25">
      <c r="A32" s="21" t="s">
        <v>47</v>
      </c>
      <c r="B32" s="214" t="s">
        <v>48</v>
      </c>
      <c r="C32" s="21" t="s">
        <v>23</v>
      </c>
      <c r="D32" s="257">
        <v>748.98</v>
      </c>
      <c r="E32" s="19">
        <v>1266.8801858828804</v>
      </c>
      <c r="F32" s="219" t="s">
        <v>493</v>
      </c>
    </row>
    <row r="33" spans="1:6" ht="15.75" x14ac:dyDescent="0.25">
      <c r="A33" s="21" t="s">
        <v>49</v>
      </c>
      <c r="B33" s="214" t="s">
        <v>50</v>
      </c>
      <c r="C33" s="21" t="s">
        <v>23</v>
      </c>
      <c r="D33" s="19">
        <f>+D52+D53+D54+D55+D56+D34</f>
        <v>183055.55000000002</v>
      </c>
      <c r="E33" s="19">
        <v>288732.20712757128</v>
      </c>
      <c r="F33" s="220"/>
    </row>
    <row r="34" spans="1:6" ht="202.5" customHeight="1" x14ac:dyDescent="0.25">
      <c r="A34" s="21" t="s">
        <v>261</v>
      </c>
      <c r="B34" s="214" t="s">
        <v>187</v>
      </c>
      <c r="C34" s="21" t="s">
        <v>23</v>
      </c>
      <c r="D34" s="257">
        <f>123908.82-D32</f>
        <v>123159.84000000001</v>
      </c>
      <c r="E34" s="19">
        <v>209660.54927207821</v>
      </c>
      <c r="F34" s="374" t="s">
        <v>483</v>
      </c>
    </row>
    <row r="35" spans="1:6" s="218" customFormat="1" ht="15.75" hidden="1" customHeight="1" outlineLevel="1" x14ac:dyDescent="0.25">
      <c r="A35" s="221"/>
      <c r="B35" s="222" t="s">
        <v>421</v>
      </c>
      <c r="C35" s="221" t="s">
        <v>23</v>
      </c>
      <c r="D35" s="270">
        <v>19875.349056364514</v>
      </c>
      <c r="E35" s="270">
        <v>28951.771603251025</v>
      </c>
      <c r="F35" s="375"/>
    </row>
    <row r="36" spans="1:6" s="218" customFormat="1" ht="31.5" hidden="1" customHeight="1" outlineLevel="1" x14ac:dyDescent="0.25">
      <c r="A36" s="221"/>
      <c r="B36" s="222" t="s">
        <v>422</v>
      </c>
      <c r="C36" s="221" t="s">
        <v>23</v>
      </c>
      <c r="D36" s="270">
        <v>40210.31668958292</v>
      </c>
      <c r="E36" s="270">
        <v>75202.69095918104</v>
      </c>
      <c r="F36" s="375"/>
    </row>
    <row r="37" spans="1:6" s="218" customFormat="1" ht="15.75" hidden="1" customHeight="1" outlineLevel="1" x14ac:dyDescent="0.25">
      <c r="A37" s="221"/>
      <c r="B37" s="222" t="s">
        <v>54</v>
      </c>
      <c r="C37" s="221" t="s">
        <v>23</v>
      </c>
      <c r="D37" s="270">
        <v>15.789892370311295</v>
      </c>
      <c r="E37" s="270">
        <v>28.182509575449892</v>
      </c>
      <c r="F37" s="375"/>
    </row>
    <row r="38" spans="1:6" s="218" customFormat="1" ht="15.75" hidden="1" customHeight="1" outlineLevel="1" x14ac:dyDescent="0.25">
      <c r="A38" s="221"/>
      <c r="B38" s="222" t="s">
        <v>423</v>
      </c>
      <c r="C38" s="221" t="s">
        <v>23</v>
      </c>
      <c r="D38" s="270">
        <v>0</v>
      </c>
      <c r="E38" s="270">
        <v>33.544075849022725</v>
      </c>
      <c r="F38" s="375"/>
    </row>
    <row r="39" spans="1:6" s="218" customFormat="1" ht="15.75" hidden="1" customHeight="1" outlineLevel="1" x14ac:dyDescent="0.25">
      <c r="A39" s="221"/>
      <c r="B39" s="222" t="s">
        <v>424</v>
      </c>
      <c r="C39" s="221" t="s">
        <v>23</v>
      </c>
      <c r="D39" s="270">
        <v>87.552660000000017</v>
      </c>
      <c r="E39" s="270">
        <v>11762.102742529005</v>
      </c>
      <c r="F39" s="375"/>
    </row>
    <row r="40" spans="1:6" s="218" customFormat="1" ht="15.75" hidden="1" customHeight="1" outlineLevel="1" x14ac:dyDescent="0.25">
      <c r="A40" s="221"/>
      <c r="B40" s="222" t="s">
        <v>425</v>
      </c>
      <c r="C40" s="221" t="s">
        <v>23</v>
      </c>
      <c r="D40" s="270">
        <v>1683.7700523972899</v>
      </c>
      <c r="E40" s="270">
        <v>509.66895999999997</v>
      </c>
      <c r="F40" s="375"/>
    </row>
    <row r="41" spans="1:6" s="218" customFormat="1" ht="15.75" hidden="1" customHeight="1" outlineLevel="1" x14ac:dyDescent="0.25">
      <c r="A41" s="221"/>
      <c r="B41" s="222" t="s">
        <v>426</v>
      </c>
      <c r="C41" s="221" t="s">
        <v>23</v>
      </c>
      <c r="D41" s="270">
        <v>35517.85684207872</v>
      </c>
      <c r="E41" s="270">
        <v>38004.289866029045</v>
      </c>
      <c r="F41" s="375"/>
    </row>
    <row r="42" spans="1:6" s="218" customFormat="1" ht="15.75" hidden="1" customHeight="1" outlineLevel="1" x14ac:dyDescent="0.25">
      <c r="A42" s="221"/>
      <c r="B42" s="222" t="s">
        <v>427</v>
      </c>
      <c r="C42" s="221" t="s">
        <v>23</v>
      </c>
      <c r="D42" s="270">
        <v>17182.813634647126</v>
      </c>
      <c r="E42" s="270">
        <v>16755.928922633531</v>
      </c>
      <c r="F42" s="375"/>
    </row>
    <row r="43" spans="1:6" s="218" customFormat="1" ht="15.75" hidden="1" customHeight="1" outlineLevel="1" x14ac:dyDescent="0.25">
      <c r="A43" s="221"/>
      <c r="B43" s="222" t="s">
        <v>219</v>
      </c>
      <c r="C43" s="221"/>
      <c r="D43" s="270">
        <v>8586.3746267384995</v>
      </c>
      <c r="E43" s="270">
        <v>38412.369633030088</v>
      </c>
      <c r="F43" s="375"/>
    </row>
    <row r="44" spans="1:6" s="218" customFormat="1" ht="15.75" hidden="1" customHeight="1" outlineLevel="1" x14ac:dyDescent="0.25">
      <c r="A44" s="221"/>
      <c r="B44" s="223" t="s">
        <v>428</v>
      </c>
      <c r="C44" s="221" t="s">
        <v>23</v>
      </c>
      <c r="D44" s="270">
        <v>0</v>
      </c>
      <c r="E44" s="270">
        <v>425.28623414901153</v>
      </c>
      <c r="F44" s="375"/>
    </row>
    <row r="45" spans="1:6" s="218" customFormat="1" ht="15.75" hidden="1" customHeight="1" outlineLevel="1" x14ac:dyDescent="0.25">
      <c r="A45" s="221"/>
      <c r="B45" s="223" t="s">
        <v>429</v>
      </c>
      <c r="C45" s="221" t="s">
        <v>23</v>
      </c>
      <c r="D45" s="270">
        <v>0</v>
      </c>
      <c r="E45" s="270">
        <v>4483.3798480411942</v>
      </c>
      <c r="F45" s="375"/>
    </row>
    <row r="46" spans="1:6" s="218" customFormat="1" ht="15.75" hidden="1" customHeight="1" outlineLevel="1" x14ac:dyDescent="0.25">
      <c r="A46" s="221"/>
      <c r="B46" s="223" t="s">
        <v>430</v>
      </c>
      <c r="C46" s="221" t="s">
        <v>23</v>
      </c>
      <c r="D46" s="270">
        <v>7151.3122811385001</v>
      </c>
      <c r="E46" s="270">
        <v>3780.4144821605682</v>
      </c>
      <c r="F46" s="375"/>
    </row>
    <row r="47" spans="1:6" s="218" customFormat="1" ht="24" hidden="1" customHeight="1" outlineLevel="1" x14ac:dyDescent="0.25">
      <c r="A47" s="221"/>
      <c r="B47" s="223" t="s">
        <v>431</v>
      </c>
      <c r="C47" s="221" t="s">
        <v>23</v>
      </c>
      <c r="D47" s="270">
        <v>0</v>
      </c>
      <c r="E47" s="270">
        <v>14798.06632</v>
      </c>
      <c r="F47" s="375"/>
    </row>
    <row r="48" spans="1:6" s="218" customFormat="1" ht="24" hidden="1" customHeight="1" outlineLevel="1" x14ac:dyDescent="0.25">
      <c r="A48" s="221"/>
      <c r="B48" s="223" t="s">
        <v>432</v>
      </c>
      <c r="C48" s="221" t="s">
        <v>23</v>
      </c>
      <c r="D48" s="270">
        <v>562.71317439999996</v>
      </c>
      <c r="E48" s="270">
        <v>120.47419999999998</v>
      </c>
      <c r="F48" s="375"/>
    </row>
    <row r="49" spans="1:6" s="218" customFormat="1" ht="15.75" hidden="1" customHeight="1" outlineLevel="1" x14ac:dyDescent="0.25">
      <c r="A49" s="221"/>
      <c r="B49" s="223" t="s">
        <v>433</v>
      </c>
      <c r="C49" s="221" t="s">
        <v>23</v>
      </c>
      <c r="D49" s="270">
        <v>733.88334239999995</v>
      </c>
      <c r="E49" s="270">
        <v>761.89694999999995</v>
      </c>
      <c r="F49" s="375"/>
    </row>
    <row r="50" spans="1:6" s="218" customFormat="1" ht="15.75" hidden="1" customHeight="1" outlineLevel="1" x14ac:dyDescent="0.25">
      <c r="A50" s="221"/>
      <c r="B50" s="223" t="s">
        <v>434</v>
      </c>
      <c r="C50" s="221" t="s">
        <v>23</v>
      </c>
      <c r="D50" s="270">
        <v>0</v>
      </c>
      <c r="E50" s="270">
        <v>22.573537542113108</v>
      </c>
      <c r="F50" s="375"/>
    </row>
    <row r="51" spans="1:6" s="218" customFormat="1" ht="15.75" hidden="1" customHeight="1" outlineLevel="1" x14ac:dyDescent="0.25">
      <c r="A51" s="221"/>
      <c r="B51" s="223" t="s">
        <v>435</v>
      </c>
      <c r="C51" s="221" t="s">
        <v>23</v>
      </c>
      <c r="D51" s="270">
        <v>138.4658288</v>
      </c>
      <c r="E51" s="270">
        <v>14020.278061137204</v>
      </c>
      <c r="F51" s="376"/>
    </row>
    <row r="52" spans="1:6" ht="30" collapsed="1" x14ac:dyDescent="0.25">
      <c r="A52" s="21" t="s">
        <v>262</v>
      </c>
      <c r="B52" s="214" t="s">
        <v>220</v>
      </c>
      <c r="C52" s="21" t="s">
        <v>23</v>
      </c>
      <c r="D52" s="19">
        <v>32532.14</v>
      </c>
      <c r="E52" s="19">
        <v>38334.396497105692</v>
      </c>
      <c r="F52" s="219" t="s">
        <v>494</v>
      </c>
    </row>
    <row r="53" spans="1:6" ht="15.75" x14ac:dyDescent="0.25">
      <c r="A53" s="21" t="s">
        <v>436</v>
      </c>
      <c r="B53" s="214" t="s">
        <v>189</v>
      </c>
      <c r="C53" s="21" t="s">
        <v>23</v>
      </c>
      <c r="D53" s="19">
        <v>6432.53</v>
      </c>
      <c r="E53" s="19">
        <v>6673.4586765463628</v>
      </c>
      <c r="F53" s="219"/>
    </row>
    <row r="54" spans="1:6" ht="120" x14ac:dyDescent="0.25">
      <c r="A54" s="21" t="s">
        <v>437</v>
      </c>
      <c r="B54" s="214" t="s">
        <v>190</v>
      </c>
      <c r="C54" s="21" t="s">
        <v>23</v>
      </c>
      <c r="D54" s="19">
        <v>8623.8700000000008</v>
      </c>
      <c r="E54" s="19">
        <v>11085.567861050717</v>
      </c>
      <c r="F54" s="219" t="s">
        <v>495</v>
      </c>
    </row>
    <row r="55" spans="1:6" ht="90" x14ac:dyDescent="0.25">
      <c r="A55" s="21" t="s">
        <v>438</v>
      </c>
      <c r="B55" s="214" t="s">
        <v>191</v>
      </c>
      <c r="C55" s="21" t="s">
        <v>23</v>
      </c>
      <c r="D55" s="19">
        <v>7762.47</v>
      </c>
      <c r="E55" s="19">
        <v>14040.421749209001</v>
      </c>
      <c r="F55" s="219" t="s">
        <v>496</v>
      </c>
    </row>
    <row r="56" spans="1:6" ht="98.25" customHeight="1" x14ac:dyDescent="0.25">
      <c r="A56" s="21" t="s">
        <v>439</v>
      </c>
      <c r="B56" s="214" t="s">
        <v>194</v>
      </c>
      <c r="C56" s="21" t="s">
        <v>23</v>
      </c>
      <c r="D56" s="19">
        <v>4544.7</v>
      </c>
      <c r="E56" s="19">
        <v>8937.8130715813131</v>
      </c>
      <c r="F56" s="219" t="s">
        <v>497</v>
      </c>
    </row>
    <row r="57" spans="1:6" ht="54" customHeight="1" x14ac:dyDescent="0.25">
      <c r="A57" s="21" t="s">
        <v>346</v>
      </c>
      <c r="B57" s="214" t="s">
        <v>79</v>
      </c>
      <c r="C57" s="21" t="s">
        <v>23</v>
      </c>
      <c r="D57" s="19">
        <v>40832.99</v>
      </c>
      <c r="E57" s="19">
        <v>39038.246257674247</v>
      </c>
      <c r="F57" s="219"/>
    </row>
    <row r="58" spans="1:6" ht="31.5" x14ac:dyDescent="0.25">
      <c r="A58" s="21" t="s">
        <v>73</v>
      </c>
      <c r="B58" s="214" t="s">
        <v>74</v>
      </c>
      <c r="C58" s="21" t="s">
        <v>23</v>
      </c>
      <c r="D58" s="19"/>
      <c r="E58" s="19"/>
      <c r="F58" s="219"/>
    </row>
    <row r="59" spans="1:6" ht="31.5" x14ac:dyDescent="0.25">
      <c r="A59" s="21" t="s">
        <v>76</v>
      </c>
      <c r="B59" s="214" t="s">
        <v>77</v>
      </c>
      <c r="C59" s="21" t="s">
        <v>23</v>
      </c>
      <c r="D59" s="19">
        <f>184.13+163+62.23</f>
        <v>409.36</v>
      </c>
      <c r="E59" s="19">
        <v>8103.7059300000001</v>
      </c>
      <c r="F59" s="219" t="s">
        <v>484</v>
      </c>
    </row>
    <row r="60" spans="1:6" ht="31.5" x14ac:dyDescent="0.25">
      <c r="A60" s="21" t="s">
        <v>80</v>
      </c>
      <c r="B60" s="214" t="s">
        <v>81</v>
      </c>
      <c r="C60" s="21" t="s">
        <v>23</v>
      </c>
      <c r="D60" s="257">
        <f>D61+D62+D63+D64+D65+D66+D67+D68+D69+D70+D72+D73</f>
        <v>3087004.7600000002</v>
      </c>
      <c r="E60" s="19">
        <v>2557350.9126422447</v>
      </c>
      <c r="F60" s="219"/>
    </row>
    <row r="61" spans="1:6" ht="15.75" x14ac:dyDescent="0.25">
      <c r="A61" s="21" t="s">
        <v>82</v>
      </c>
      <c r="B61" s="214" t="s">
        <v>197</v>
      </c>
      <c r="C61" s="21" t="s">
        <v>23</v>
      </c>
      <c r="D61" s="257">
        <v>1472232.2</v>
      </c>
      <c r="E61" s="19">
        <v>1470830.3984400001</v>
      </c>
      <c r="F61" s="219"/>
    </row>
    <row r="62" spans="1:6" ht="47.25" x14ac:dyDescent="0.25">
      <c r="A62" s="21" t="s">
        <v>85</v>
      </c>
      <c r="B62" s="214" t="s">
        <v>86</v>
      </c>
      <c r="C62" s="21" t="s">
        <v>23</v>
      </c>
      <c r="D62" s="257"/>
      <c r="E62" s="19"/>
      <c r="F62" s="219"/>
    </row>
    <row r="63" spans="1:6" ht="75" x14ac:dyDescent="0.25">
      <c r="A63" s="21" t="s">
        <v>87</v>
      </c>
      <c r="B63" s="214" t="s">
        <v>88</v>
      </c>
      <c r="C63" s="21" t="s">
        <v>23</v>
      </c>
      <c r="D63" s="257">
        <v>17755.080000000002</v>
      </c>
      <c r="E63" s="19">
        <v>23402.938732512608</v>
      </c>
      <c r="F63" s="225" t="s">
        <v>440</v>
      </c>
    </row>
    <row r="64" spans="1:6" ht="30" x14ac:dyDescent="0.25">
      <c r="A64" s="21" t="s">
        <v>90</v>
      </c>
      <c r="B64" s="214" t="s">
        <v>91</v>
      </c>
      <c r="C64" s="21" t="s">
        <v>23</v>
      </c>
      <c r="D64" s="257">
        <v>443579.59</v>
      </c>
      <c r="E64" s="19">
        <v>484050.02513253555</v>
      </c>
      <c r="F64" s="225" t="s">
        <v>441</v>
      </c>
    </row>
    <row r="65" spans="1:6" ht="47.25" x14ac:dyDescent="0.25">
      <c r="A65" s="21" t="s">
        <v>93</v>
      </c>
      <c r="B65" s="214" t="s">
        <v>94</v>
      </c>
      <c r="C65" s="21" t="s">
        <v>23</v>
      </c>
      <c r="D65" s="257"/>
      <c r="E65" s="19">
        <v>0</v>
      </c>
      <c r="F65" s="226"/>
    </row>
    <row r="66" spans="1:6" ht="15.75" x14ac:dyDescent="0.25">
      <c r="A66" s="21" t="s">
        <v>95</v>
      </c>
      <c r="B66" s="214" t="s">
        <v>96</v>
      </c>
      <c r="C66" s="21" t="s">
        <v>23</v>
      </c>
      <c r="D66" s="257">
        <v>804310.39</v>
      </c>
      <c r="E66" s="19">
        <v>811210.04842255428</v>
      </c>
      <c r="F66" s="226"/>
    </row>
    <row r="67" spans="1:6" ht="15.75" x14ac:dyDescent="0.25">
      <c r="A67" s="21" t="s">
        <v>98</v>
      </c>
      <c r="B67" s="214" t="s">
        <v>99</v>
      </c>
      <c r="C67" s="21" t="s">
        <v>23</v>
      </c>
      <c r="D67" s="257"/>
      <c r="E67" s="19"/>
      <c r="F67" s="219"/>
    </row>
    <row r="68" spans="1:6" ht="120" customHeight="1" x14ac:dyDescent="0.25">
      <c r="A68" s="21" t="s">
        <v>100</v>
      </c>
      <c r="B68" s="214" t="s">
        <v>101</v>
      </c>
      <c r="C68" s="21" t="s">
        <v>23</v>
      </c>
      <c r="D68" s="257">
        <v>23828</v>
      </c>
      <c r="E68" s="19">
        <v>663741.74</v>
      </c>
      <c r="F68" s="285" t="s">
        <v>521</v>
      </c>
    </row>
    <row r="69" spans="1:6" ht="45" x14ac:dyDescent="0.25">
      <c r="A69" s="21" t="s">
        <v>103</v>
      </c>
      <c r="B69" s="214" t="s">
        <v>104</v>
      </c>
      <c r="C69" s="21" t="s">
        <v>23</v>
      </c>
      <c r="D69" s="257">
        <v>104773.52</v>
      </c>
      <c r="E69" s="19">
        <v>76398.398914641555</v>
      </c>
      <c r="F69" s="227" t="s">
        <v>442</v>
      </c>
    </row>
    <row r="70" spans="1:6" ht="75" x14ac:dyDescent="0.25">
      <c r="A70" s="21" t="s">
        <v>106</v>
      </c>
      <c r="B70" s="214" t="s">
        <v>107</v>
      </c>
      <c r="C70" s="21" t="s">
        <v>23</v>
      </c>
      <c r="D70" s="19">
        <v>220525.98</v>
      </c>
      <c r="E70" s="19">
        <v>263565.79295999999</v>
      </c>
      <c r="F70" s="227" t="s">
        <v>498</v>
      </c>
    </row>
    <row r="71" spans="1:6" ht="31.5" x14ac:dyDescent="0.25">
      <c r="A71" s="21" t="s">
        <v>109</v>
      </c>
      <c r="B71" s="214" t="s">
        <v>110</v>
      </c>
      <c r="C71" s="21" t="s">
        <v>111</v>
      </c>
      <c r="D71" s="19" t="s">
        <v>131</v>
      </c>
      <c r="E71" s="19">
        <v>1910</v>
      </c>
      <c r="F71" s="219"/>
    </row>
    <row r="72" spans="1:6" ht="110.25" x14ac:dyDescent="0.25">
      <c r="A72" s="21" t="s">
        <v>112</v>
      </c>
      <c r="B72" s="214" t="s">
        <v>113</v>
      </c>
      <c r="C72" s="21" t="s">
        <v>23</v>
      </c>
      <c r="D72" s="19"/>
      <c r="E72" s="19"/>
      <c r="F72" s="219"/>
    </row>
    <row r="73" spans="1:6" ht="31.5" x14ac:dyDescent="0.25">
      <c r="A73" s="21" t="s">
        <v>114</v>
      </c>
      <c r="B73" s="214" t="s">
        <v>443</v>
      </c>
      <c r="C73" s="21" t="s">
        <v>23</v>
      </c>
      <c r="D73" s="19"/>
      <c r="E73" s="19">
        <v>-1235848.4299599999</v>
      </c>
      <c r="F73" s="219"/>
    </row>
    <row r="74" spans="1:6" ht="30" x14ac:dyDescent="0.25">
      <c r="A74" s="21" t="s">
        <v>230</v>
      </c>
      <c r="B74" s="214" t="s">
        <v>444</v>
      </c>
      <c r="C74" s="21" t="s">
        <v>23</v>
      </c>
      <c r="D74" s="19"/>
      <c r="E74" s="19">
        <v>39561.802689999997</v>
      </c>
      <c r="F74" s="219" t="s">
        <v>445</v>
      </c>
    </row>
    <row r="75" spans="1:6" ht="31.5" x14ac:dyDescent="0.25">
      <c r="A75" s="21" t="s">
        <v>446</v>
      </c>
      <c r="B75" s="214" t="s">
        <v>447</v>
      </c>
      <c r="C75" s="21" t="s">
        <v>23</v>
      </c>
      <c r="D75" s="19"/>
      <c r="E75" s="19">
        <v>121148.09142</v>
      </c>
      <c r="F75" s="219" t="s">
        <v>448</v>
      </c>
    </row>
    <row r="76" spans="1:6" ht="120" x14ac:dyDescent="0.25">
      <c r="A76" s="21" t="s">
        <v>449</v>
      </c>
      <c r="B76" s="214" t="s">
        <v>450</v>
      </c>
      <c r="C76" s="21" t="s">
        <v>23</v>
      </c>
      <c r="D76" s="19"/>
      <c r="E76" s="19">
        <v>-1396558.3240699999</v>
      </c>
      <c r="F76" s="219" t="s">
        <v>485</v>
      </c>
    </row>
    <row r="77" spans="1:6" ht="47.25" x14ac:dyDescent="0.25">
      <c r="A77" s="21" t="s">
        <v>116</v>
      </c>
      <c r="B77" s="214" t="s">
        <v>117</v>
      </c>
      <c r="C77" s="21" t="s">
        <v>23</v>
      </c>
      <c r="D77" s="19">
        <v>-563783.06000000006</v>
      </c>
      <c r="E77" s="19">
        <v>260799.38083999883</v>
      </c>
      <c r="F77" s="224"/>
    </row>
    <row r="78" spans="1:6" ht="31.5" x14ac:dyDescent="0.25">
      <c r="A78" s="21" t="s">
        <v>118</v>
      </c>
      <c r="B78" s="214" t="s">
        <v>451</v>
      </c>
      <c r="C78" s="21" t="s">
        <v>23</v>
      </c>
      <c r="D78" s="19" t="s">
        <v>131</v>
      </c>
      <c r="E78" s="19">
        <v>484360.8</v>
      </c>
      <c r="F78" s="219"/>
    </row>
    <row r="79" spans="1:6" ht="31.5" customHeight="1" x14ac:dyDescent="0.25">
      <c r="A79" s="21" t="s">
        <v>121</v>
      </c>
      <c r="B79" s="214" t="s">
        <v>122</v>
      </c>
      <c r="C79" s="21" t="s">
        <v>23</v>
      </c>
      <c r="D79" s="19">
        <v>1413222.1</v>
      </c>
      <c r="E79" s="19">
        <v>1291021.00655</v>
      </c>
      <c r="F79" s="374"/>
    </row>
    <row r="80" spans="1:6" ht="31.5" x14ac:dyDescent="0.25">
      <c r="A80" s="21" t="s">
        <v>24</v>
      </c>
      <c r="B80" s="214" t="s">
        <v>123</v>
      </c>
      <c r="C80" s="21" t="s">
        <v>124</v>
      </c>
      <c r="D80" s="19">
        <v>593646.65</v>
      </c>
      <c r="E80" s="19">
        <v>551750.04399999999</v>
      </c>
      <c r="F80" s="376"/>
    </row>
    <row r="81" spans="1:6" ht="63" x14ac:dyDescent="0.25">
      <c r="A81" s="21" t="s">
        <v>80</v>
      </c>
      <c r="B81" s="214" t="s">
        <v>125</v>
      </c>
      <c r="C81" s="21" t="s">
        <v>126</v>
      </c>
      <c r="D81" s="19">
        <v>2380.6</v>
      </c>
      <c r="E81" s="19">
        <v>2339.8657065625898</v>
      </c>
      <c r="F81" s="228"/>
    </row>
    <row r="82" spans="1:6" ht="63" x14ac:dyDescent="0.25">
      <c r="A82" s="21" t="s">
        <v>127</v>
      </c>
      <c r="B82" s="214" t="s">
        <v>128</v>
      </c>
      <c r="C82" s="21" t="s">
        <v>20</v>
      </c>
      <c r="D82" s="257" t="s">
        <v>20</v>
      </c>
      <c r="E82" s="19" t="s">
        <v>20</v>
      </c>
      <c r="F82" s="215" t="s">
        <v>20</v>
      </c>
    </row>
    <row r="83" spans="1:6" ht="31.5" x14ac:dyDescent="0.25">
      <c r="A83" s="21" t="s">
        <v>21</v>
      </c>
      <c r="B83" s="214" t="s">
        <v>129</v>
      </c>
      <c r="C83" s="21" t="s">
        <v>130</v>
      </c>
      <c r="D83" s="257" t="s">
        <v>131</v>
      </c>
      <c r="E83" s="19">
        <v>240420</v>
      </c>
      <c r="F83" s="228"/>
    </row>
    <row r="84" spans="1:6" ht="15.75" x14ac:dyDescent="0.25">
      <c r="A84" s="21" t="s">
        <v>132</v>
      </c>
      <c r="B84" s="214" t="s">
        <v>133</v>
      </c>
      <c r="C84" s="21" t="s">
        <v>134</v>
      </c>
      <c r="D84" s="257" t="s">
        <v>20</v>
      </c>
      <c r="E84" s="19">
        <v>4007.6</v>
      </c>
      <c r="F84" s="228"/>
    </row>
    <row r="85" spans="1:6" ht="15.75" x14ac:dyDescent="0.25">
      <c r="A85" s="21" t="s">
        <v>135</v>
      </c>
      <c r="B85" s="214" t="s">
        <v>136</v>
      </c>
      <c r="C85" s="21" t="s">
        <v>134</v>
      </c>
      <c r="D85" s="257" t="s">
        <v>20</v>
      </c>
      <c r="E85" s="19">
        <v>1875.6</v>
      </c>
      <c r="F85" s="215"/>
    </row>
    <row r="86" spans="1:6" ht="15.75" x14ac:dyDescent="0.25">
      <c r="A86" s="21" t="s">
        <v>137</v>
      </c>
      <c r="B86" s="214" t="s">
        <v>138</v>
      </c>
      <c r="C86" s="21" t="s">
        <v>134</v>
      </c>
      <c r="D86" s="257" t="s">
        <v>20</v>
      </c>
      <c r="E86" s="19">
        <v>634.6</v>
      </c>
      <c r="F86" s="215"/>
    </row>
    <row r="87" spans="1:6" ht="15.75" x14ac:dyDescent="0.25">
      <c r="A87" s="21" t="s">
        <v>139</v>
      </c>
      <c r="B87" s="214" t="s">
        <v>140</v>
      </c>
      <c r="C87" s="21" t="s">
        <v>134</v>
      </c>
      <c r="D87" s="257" t="s">
        <v>20</v>
      </c>
      <c r="E87" s="19">
        <v>1497.4</v>
      </c>
      <c r="F87" s="215"/>
    </row>
    <row r="88" spans="1:6" ht="15.75" x14ac:dyDescent="0.25">
      <c r="A88" s="21" t="s">
        <v>141</v>
      </c>
      <c r="B88" s="214" t="s">
        <v>142</v>
      </c>
      <c r="C88" s="21" t="s">
        <v>134</v>
      </c>
      <c r="D88" s="257" t="s">
        <v>20</v>
      </c>
      <c r="E88" s="19"/>
      <c r="F88" s="215"/>
    </row>
    <row r="89" spans="1:6" ht="31.5" x14ac:dyDescent="0.25">
      <c r="A89" s="21" t="s">
        <v>143</v>
      </c>
      <c r="B89" s="214" t="s">
        <v>144</v>
      </c>
      <c r="C89" s="21" t="s">
        <v>145</v>
      </c>
      <c r="D89" s="301">
        <v>120716.48</v>
      </c>
      <c r="E89" s="19">
        <v>60552.510643500005</v>
      </c>
      <c r="F89" s="228"/>
    </row>
    <row r="90" spans="1:6" ht="15.75" x14ac:dyDescent="0.25">
      <c r="A90" s="21" t="s">
        <v>146</v>
      </c>
      <c r="B90" s="214" t="s">
        <v>136</v>
      </c>
      <c r="C90" s="21" t="s">
        <v>145</v>
      </c>
      <c r="D90" s="302"/>
      <c r="E90" s="19">
        <v>6152.8666700000003</v>
      </c>
      <c r="F90" s="215"/>
    </row>
    <row r="91" spans="1:6" ht="15.75" x14ac:dyDescent="0.25">
      <c r="A91" s="21" t="s">
        <v>147</v>
      </c>
      <c r="B91" s="214" t="s">
        <v>138</v>
      </c>
      <c r="C91" s="21" t="s">
        <v>145</v>
      </c>
      <c r="D91" s="302"/>
      <c r="E91" s="19">
        <v>3511.4648210000005</v>
      </c>
      <c r="F91" s="215"/>
    </row>
    <row r="92" spans="1:6" ht="15.75" x14ac:dyDescent="0.25">
      <c r="A92" s="21" t="s">
        <v>148</v>
      </c>
      <c r="B92" s="214" t="s">
        <v>140</v>
      </c>
      <c r="C92" s="21" t="s">
        <v>145</v>
      </c>
      <c r="D92" s="302"/>
      <c r="E92" s="19">
        <v>24939.318055</v>
      </c>
      <c r="F92" s="215"/>
    </row>
    <row r="93" spans="1:6" ht="15.75" x14ac:dyDescent="0.25">
      <c r="A93" s="21" t="s">
        <v>149</v>
      </c>
      <c r="B93" s="214" t="s">
        <v>142</v>
      </c>
      <c r="C93" s="21" t="s">
        <v>145</v>
      </c>
      <c r="D93" s="302"/>
      <c r="E93" s="19">
        <v>25948.861097500001</v>
      </c>
      <c r="F93" s="215"/>
    </row>
    <row r="94" spans="1:6" ht="31.5" x14ac:dyDescent="0.25">
      <c r="A94" s="21" t="s">
        <v>150</v>
      </c>
      <c r="B94" s="214" t="s">
        <v>151</v>
      </c>
      <c r="C94" s="21" t="s">
        <v>145</v>
      </c>
      <c r="D94" s="302"/>
      <c r="E94" s="19">
        <v>61506.652000000002</v>
      </c>
      <c r="F94" s="36"/>
    </row>
    <row r="95" spans="1:6" ht="15.75" x14ac:dyDescent="0.25">
      <c r="A95" s="21" t="s">
        <v>152</v>
      </c>
      <c r="B95" s="214" t="s">
        <v>136</v>
      </c>
      <c r="C95" s="21" t="s">
        <v>145</v>
      </c>
      <c r="D95" s="302"/>
      <c r="E95" s="19">
        <v>11996.4</v>
      </c>
      <c r="F95" s="215"/>
    </row>
    <row r="96" spans="1:6" ht="15.75" x14ac:dyDescent="0.25">
      <c r="A96" s="21" t="s">
        <v>153</v>
      </c>
      <c r="B96" s="214" t="s">
        <v>138</v>
      </c>
      <c r="C96" s="21" t="s">
        <v>145</v>
      </c>
      <c r="D96" s="302"/>
      <c r="E96" s="19">
        <v>12854.599999999999</v>
      </c>
      <c r="F96" s="215"/>
    </row>
    <row r="97" spans="1:6" ht="15.75" x14ac:dyDescent="0.25">
      <c r="A97" s="21" t="s">
        <v>154</v>
      </c>
      <c r="B97" s="214" t="s">
        <v>140</v>
      </c>
      <c r="C97" s="21" t="s">
        <v>145</v>
      </c>
      <c r="D97" s="302"/>
      <c r="E97" s="19">
        <v>36655.652000000002</v>
      </c>
      <c r="F97" s="215"/>
    </row>
    <row r="98" spans="1:6" ht="15.75" x14ac:dyDescent="0.25">
      <c r="A98" s="21" t="s">
        <v>155</v>
      </c>
      <c r="B98" s="214" t="s">
        <v>142</v>
      </c>
      <c r="C98" s="21" t="s">
        <v>145</v>
      </c>
      <c r="D98" s="303"/>
      <c r="E98" s="19"/>
      <c r="F98" s="215"/>
    </row>
    <row r="99" spans="1:6" ht="15.75" x14ac:dyDescent="0.25">
      <c r="A99" s="21" t="s">
        <v>156</v>
      </c>
      <c r="B99" s="214" t="s">
        <v>157</v>
      </c>
      <c r="C99" s="21" t="s">
        <v>158</v>
      </c>
      <c r="D99" s="257" t="s">
        <v>20</v>
      </c>
      <c r="E99" s="19">
        <v>35584.973775000006</v>
      </c>
      <c r="F99" s="228"/>
    </row>
    <row r="100" spans="1:6" ht="15.75" x14ac:dyDescent="0.25">
      <c r="A100" s="21" t="s">
        <v>159</v>
      </c>
      <c r="B100" s="214" t="s">
        <v>136</v>
      </c>
      <c r="C100" s="21" t="s">
        <v>158</v>
      </c>
      <c r="D100" s="257" t="s">
        <v>20</v>
      </c>
      <c r="E100" s="19">
        <v>4002.01989</v>
      </c>
      <c r="F100" s="215"/>
    </row>
    <row r="101" spans="1:6" ht="15.75" x14ac:dyDescent="0.25">
      <c r="A101" s="21" t="s">
        <v>160</v>
      </c>
      <c r="B101" s="214" t="s">
        <v>138</v>
      </c>
      <c r="C101" s="21" t="s">
        <v>158</v>
      </c>
      <c r="D101" s="257" t="s">
        <v>20</v>
      </c>
      <c r="E101" s="19">
        <v>2679.1383799999999</v>
      </c>
      <c r="F101" s="215"/>
    </row>
    <row r="102" spans="1:6" ht="15.75" x14ac:dyDescent="0.25">
      <c r="A102" s="21" t="s">
        <v>161</v>
      </c>
      <c r="B102" s="214" t="s">
        <v>140</v>
      </c>
      <c r="C102" s="21" t="s">
        <v>158</v>
      </c>
      <c r="D102" s="257" t="s">
        <v>20</v>
      </c>
      <c r="E102" s="19">
        <v>16877.703020000001</v>
      </c>
      <c r="F102" s="215"/>
    </row>
    <row r="103" spans="1:6" ht="15.75" x14ac:dyDescent="0.25">
      <c r="A103" s="21" t="s">
        <v>162</v>
      </c>
      <c r="B103" s="214" t="s">
        <v>142</v>
      </c>
      <c r="C103" s="21" t="s">
        <v>158</v>
      </c>
      <c r="D103" s="257" t="s">
        <v>20</v>
      </c>
      <c r="E103" s="19">
        <v>12026.112485000001</v>
      </c>
      <c r="F103" s="215"/>
    </row>
    <row r="104" spans="1:6" ht="15.75" x14ac:dyDescent="0.25">
      <c r="A104" s="21" t="s">
        <v>163</v>
      </c>
      <c r="B104" s="214" t="s">
        <v>164</v>
      </c>
      <c r="C104" s="21" t="s">
        <v>165</v>
      </c>
      <c r="D104" s="257" t="s">
        <v>20</v>
      </c>
      <c r="E104" s="293">
        <v>4.6399999999999997E-2</v>
      </c>
      <c r="F104" s="228"/>
    </row>
    <row r="105" spans="1:6" ht="31.5" x14ac:dyDescent="0.25">
      <c r="A105" s="21" t="s">
        <v>166</v>
      </c>
      <c r="B105" s="214" t="s">
        <v>167</v>
      </c>
      <c r="C105" s="21" t="s">
        <v>23</v>
      </c>
      <c r="D105" s="257" t="s">
        <v>131</v>
      </c>
      <c r="E105" s="274">
        <v>708772.12602999993</v>
      </c>
      <c r="F105" s="228"/>
    </row>
    <row r="106" spans="1:6" ht="31.5" x14ac:dyDescent="0.25">
      <c r="A106" s="21" t="s">
        <v>169</v>
      </c>
      <c r="B106" s="214" t="s">
        <v>170</v>
      </c>
      <c r="C106" s="21" t="s">
        <v>23</v>
      </c>
      <c r="D106" s="257" t="s">
        <v>131</v>
      </c>
      <c r="E106" s="19">
        <v>291681.38851000002</v>
      </c>
      <c r="F106" s="228"/>
    </row>
    <row r="107" spans="1:6" ht="47.25" x14ac:dyDescent="0.25">
      <c r="A107" s="21" t="s">
        <v>171</v>
      </c>
      <c r="B107" s="214" t="s">
        <v>172</v>
      </c>
      <c r="C107" s="21" t="s">
        <v>165</v>
      </c>
      <c r="D107" s="257" t="s">
        <v>131</v>
      </c>
      <c r="E107" s="19" t="s">
        <v>20</v>
      </c>
      <c r="F107" s="215" t="s">
        <v>20</v>
      </c>
    </row>
    <row r="108" spans="1:6" x14ac:dyDescent="0.25">
      <c r="A108" s="229"/>
      <c r="B108" s="230"/>
      <c r="C108" s="229"/>
      <c r="D108" s="23"/>
      <c r="E108" s="23"/>
      <c r="F108" s="231"/>
    </row>
    <row r="109" spans="1:6" x14ac:dyDescent="0.25">
      <c r="A109" s="229"/>
      <c r="B109" s="230"/>
      <c r="C109" s="229"/>
      <c r="D109" s="23"/>
      <c r="E109" s="23"/>
      <c r="F109" s="231"/>
    </row>
    <row r="110" spans="1:6" ht="15.75" x14ac:dyDescent="0.25">
      <c r="A110" s="232"/>
      <c r="B110" s="232" t="s">
        <v>174</v>
      </c>
      <c r="C110" s="232"/>
      <c r="D110" s="233"/>
      <c r="E110" s="233"/>
      <c r="F110" s="205"/>
    </row>
    <row r="111" spans="1:6" ht="82.5" customHeight="1" x14ac:dyDescent="0.25">
      <c r="A111" s="363" t="s">
        <v>175</v>
      </c>
      <c r="B111" s="363"/>
      <c r="C111" s="363"/>
      <c r="D111" s="363"/>
      <c r="E111" s="363"/>
      <c r="F111" s="363"/>
    </row>
    <row r="112" spans="1:6" ht="33" customHeight="1" x14ac:dyDescent="0.25">
      <c r="A112" s="363" t="s">
        <v>176</v>
      </c>
      <c r="B112" s="363"/>
      <c r="C112" s="363"/>
      <c r="D112" s="363"/>
      <c r="E112" s="363"/>
      <c r="F112" s="363"/>
    </row>
    <row r="113" spans="1:6" ht="40.5" customHeight="1" x14ac:dyDescent="0.25">
      <c r="A113" s="363" t="s">
        <v>177</v>
      </c>
      <c r="B113" s="363"/>
      <c r="C113" s="363"/>
      <c r="D113" s="363"/>
      <c r="E113" s="363"/>
      <c r="F113" s="363"/>
    </row>
    <row r="114" spans="1:6" ht="43.5" customHeight="1" x14ac:dyDescent="0.25">
      <c r="A114" s="363" t="s">
        <v>178</v>
      </c>
      <c r="B114" s="363"/>
      <c r="C114" s="363"/>
      <c r="D114" s="363"/>
      <c r="E114" s="363"/>
      <c r="F114" s="363"/>
    </row>
    <row r="115" spans="1:6" ht="42.75" customHeight="1" x14ac:dyDescent="0.25">
      <c r="A115" s="363" t="s">
        <v>179</v>
      </c>
      <c r="B115" s="363"/>
      <c r="C115" s="363"/>
      <c r="D115" s="363"/>
      <c r="E115" s="363"/>
      <c r="F115" s="363"/>
    </row>
    <row r="116" spans="1:6" ht="31.5" customHeight="1" x14ac:dyDescent="0.25">
      <c r="A116" s="364" t="s">
        <v>452</v>
      </c>
      <c r="B116" s="364"/>
      <c r="C116" s="364"/>
      <c r="D116" s="364"/>
      <c r="E116" s="364"/>
      <c r="F116" s="364"/>
    </row>
    <row r="117" spans="1:6" x14ac:dyDescent="0.25">
      <c r="D117" s="199"/>
    </row>
    <row r="118" spans="1:6" x14ac:dyDescent="0.25">
      <c r="D118" s="199"/>
    </row>
  </sheetData>
  <mergeCells count="20">
    <mergeCell ref="A111:F111"/>
    <mergeCell ref="A7:F7"/>
    <mergeCell ref="A8:F8"/>
    <mergeCell ref="A9:F9"/>
    <mergeCell ref="A10:F10"/>
    <mergeCell ref="D18:E18"/>
    <mergeCell ref="A18:A19"/>
    <mergeCell ref="B18:B19"/>
    <mergeCell ref="C18:C19"/>
    <mergeCell ref="F18:F19"/>
    <mergeCell ref="F24:F25"/>
    <mergeCell ref="F26:F27"/>
    <mergeCell ref="F34:F51"/>
    <mergeCell ref="F79:F80"/>
    <mergeCell ref="D89:D98"/>
    <mergeCell ref="A112:F112"/>
    <mergeCell ref="A113:F113"/>
    <mergeCell ref="A114:F114"/>
    <mergeCell ref="A115:F115"/>
    <mergeCell ref="A116:F1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АЭ</vt:lpstr>
      <vt:lpstr>БЭ</vt:lpstr>
      <vt:lpstr>ГАЭС</vt:lpstr>
      <vt:lpstr>КЭ</vt:lpstr>
      <vt:lpstr>КузЭ</vt:lpstr>
      <vt:lpstr>ОЭ</vt:lpstr>
      <vt:lpstr>ХЭ </vt:lpstr>
      <vt:lpstr>ЧЭ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2021-03-31T11:07:53Z</dcterms:modified>
</cp:coreProperties>
</file>